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256" yWindow="120" windowWidth="12120" windowHeight="9030" tabRatio="951" activeTab="0"/>
  </bookViews>
  <sheets>
    <sheet name="January" sheetId="1" r:id="rId1"/>
    <sheet name="Febuary" sheetId="2" r:id="rId2"/>
    <sheet name="HomeShow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Total Yearly Leads" sheetId="14" r:id="rId14"/>
    <sheet name="Total Yearly Sales" sheetId="15" r:id="rId15"/>
  </sheets>
  <definedNames/>
  <calcPr fullCalcOnLoad="1"/>
</workbook>
</file>

<file path=xl/sharedStrings.xml><?xml version="1.0" encoding="utf-8"?>
<sst xmlns="http://schemas.openxmlformats.org/spreadsheetml/2006/main" count="992" uniqueCount="64">
  <si>
    <t>Lead #</t>
  </si>
  <si>
    <t>#</t>
  </si>
  <si>
    <t>Prospect Name</t>
  </si>
  <si>
    <t>Source of Lead</t>
  </si>
  <si>
    <t>Job Type</t>
  </si>
  <si>
    <t>Job Value</t>
  </si>
  <si>
    <t>Sold           Y =1 N =0</t>
  </si>
  <si>
    <t>Kitchen</t>
  </si>
  <si>
    <t>Bathroom</t>
  </si>
  <si>
    <t>Repeat Client</t>
  </si>
  <si>
    <t>Drywall Repair</t>
  </si>
  <si>
    <t>Yellow Pages</t>
  </si>
  <si>
    <t>Framing</t>
  </si>
  <si>
    <t>Total</t>
  </si>
  <si>
    <t>Total Number of Leads</t>
  </si>
  <si>
    <t>Value of Un-Sold Work</t>
  </si>
  <si>
    <t>Value of Work Sold</t>
  </si>
  <si>
    <t>Percent of Jobs Sold/Jobs Proposed</t>
  </si>
  <si>
    <t>Percent of Dollar Value Sold/Proposed</t>
  </si>
  <si>
    <t>Price Range</t>
  </si>
  <si>
    <t>Name Recognition</t>
  </si>
  <si>
    <t>Sub-Contractor</t>
  </si>
  <si>
    <t>Total Value of Projects In Range</t>
  </si>
  <si>
    <t>Percentage Of Total Proposed Volume</t>
  </si>
  <si>
    <t>Average Dollar Value of Sold &amp; Proposed</t>
  </si>
  <si>
    <t>Employee Referral</t>
  </si>
  <si>
    <t>Client Referral</t>
  </si>
  <si>
    <t>Proposed Work</t>
  </si>
  <si>
    <t>Average Dollar Value of Sold Jobs</t>
  </si>
  <si>
    <t>Window</t>
  </si>
  <si>
    <t>Basement</t>
  </si>
  <si>
    <t>Commercial</t>
  </si>
  <si>
    <t>Countertop</t>
  </si>
  <si>
    <t>Deck</t>
  </si>
  <si>
    <t>Exterior Repair</t>
  </si>
  <si>
    <t>Siding</t>
  </si>
  <si>
    <t>Whole House</t>
  </si>
  <si>
    <t># of Type Proposed</t>
  </si>
  <si>
    <t>Addition</t>
  </si>
  <si>
    <t>Custom House</t>
  </si>
  <si>
    <t>Yard Signs</t>
  </si>
  <si>
    <t>Print Ad</t>
  </si>
  <si>
    <t>Radio</t>
  </si>
  <si>
    <t>TV</t>
  </si>
  <si>
    <t>Home Show</t>
  </si>
  <si>
    <t>Yard Sign</t>
  </si>
  <si>
    <t>Percent Of Total</t>
  </si>
  <si>
    <t>Hoot</t>
  </si>
  <si>
    <t>Misc Interior</t>
  </si>
  <si>
    <t>T &amp; M</t>
  </si>
  <si>
    <t>Misc Exterior</t>
  </si>
  <si>
    <t>Shower</t>
  </si>
  <si>
    <t>Job #</t>
  </si>
  <si>
    <t>Total From Referals &amp; Repeat</t>
  </si>
  <si>
    <t># From Source</t>
  </si>
  <si>
    <t>Average Value of All Jobs</t>
  </si>
  <si>
    <t>Price Range Averages</t>
  </si>
  <si>
    <t>Total Dollars Per Type</t>
  </si>
  <si>
    <t>Percent Of # Total</t>
  </si>
  <si>
    <t>Percent of $ Total</t>
  </si>
  <si>
    <t>Total Number of Jobs</t>
  </si>
  <si>
    <t>#  Proposed</t>
  </si>
  <si>
    <t>Total Number of Sold Jobs</t>
  </si>
  <si>
    <t>Average Price of All Jobs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</si>
</sst>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/>
    </xf>
    <xf numFmtId="44" fontId="0" fillId="0" borderId="0" xfId="17" applyAlignment="1">
      <alignment/>
    </xf>
    <xf numFmtId="0" fontId="1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44" fontId="1" fillId="0" borderId="0" xfId="17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4" fontId="1" fillId="0" borderId="0" xfId="17" applyFont="1" applyAlignment="1" applyProtection="1">
      <alignment horizontal="left"/>
      <protection/>
    </xf>
    <xf numFmtId="44" fontId="0" fillId="0" borderId="0" xfId="17" applyFont="1" applyAlignment="1" applyProtection="1">
      <alignment/>
      <protection/>
    </xf>
    <xf numFmtId="10" fontId="0" fillId="0" borderId="0" xfId="0" applyNumberFormat="1" applyAlignment="1">
      <alignment/>
    </xf>
    <xf numFmtId="0" fontId="0" fillId="3" borderId="0" xfId="0" applyFill="1" applyAlignment="1">
      <alignment/>
    </xf>
    <xf numFmtId="49" fontId="0" fillId="3" borderId="0" xfId="0" applyNumberFormat="1" applyFill="1" applyAlignment="1">
      <alignment/>
    </xf>
    <xf numFmtId="44" fontId="0" fillId="3" borderId="0" xfId="17" applyFill="1" applyAlignment="1">
      <alignment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4" fontId="4" fillId="0" borderId="0" xfId="17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4" borderId="0" xfId="0" applyFont="1" applyFill="1" applyAlignment="1">
      <alignment/>
    </xf>
    <xf numFmtId="44" fontId="1" fillId="5" borderId="0" xfId="17" applyFont="1" applyFill="1" applyAlignment="1">
      <alignment/>
    </xf>
    <xf numFmtId="44" fontId="1" fillId="5" borderId="0" xfId="0" applyNumberFormat="1" applyFont="1" applyFill="1" applyAlignment="1">
      <alignment/>
    </xf>
    <xf numFmtId="44" fontId="0" fillId="0" borderId="0" xfId="17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4" fontId="1" fillId="0" borderId="0" xfId="17" applyFon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Alignment="1" applyProtection="1">
      <alignment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167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10" fontId="0" fillId="0" borderId="0" xfId="0" applyNumberFormat="1" applyFill="1" applyAlignment="1" applyProtection="1">
      <alignment/>
      <protection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44" fontId="1" fillId="4" borderId="0" xfId="0" applyNumberFormat="1" applyFont="1" applyFill="1" applyAlignment="1">
      <alignment/>
    </xf>
    <xf numFmtId="0" fontId="1" fillId="4" borderId="0" xfId="0" applyFont="1" applyFill="1" applyAlignment="1" applyProtection="1">
      <alignment/>
      <protection hidden="1"/>
    </xf>
    <xf numFmtId="44" fontId="1" fillId="0" borderId="0" xfId="0" applyNumberFormat="1" applyFont="1" applyAlignment="1" applyProtection="1">
      <alignment/>
      <protection hidden="1"/>
    </xf>
    <xf numFmtId="0" fontId="8" fillId="0" borderId="0" xfId="0" applyFont="1" applyAlignment="1">
      <alignment wrapText="1"/>
    </xf>
    <xf numFmtId="0" fontId="8" fillId="6" borderId="0" xfId="0" applyFont="1" applyFill="1" applyAlignment="1">
      <alignment wrapText="1"/>
    </xf>
    <xf numFmtId="0" fontId="0" fillId="6" borderId="0" xfId="0" applyFill="1" applyAlignment="1">
      <alignment/>
    </xf>
    <xf numFmtId="10" fontId="0" fillId="6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44" fontId="0" fillId="0" borderId="0" xfId="17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4" fontId="0" fillId="0" borderId="0" xfId="17" applyFill="1" applyAlignment="1" applyProtection="1">
      <alignment/>
      <protection/>
    </xf>
    <xf numFmtId="44" fontId="0" fillId="0" borderId="0" xfId="17" applyFont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1" fillId="0" borderId="0" xfId="0" applyFont="1" applyFill="1" applyAlignment="1" applyProtection="1">
      <alignment/>
      <protection/>
    </xf>
    <xf numFmtId="44" fontId="1" fillId="0" borderId="0" xfId="17" applyFont="1" applyFill="1" applyAlignment="1" applyProtection="1">
      <alignment/>
      <protection/>
    </xf>
    <xf numFmtId="49" fontId="6" fillId="0" borderId="0" xfId="0" applyNumberFormat="1" applyFont="1" applyAlignment="1">
      <alignment horizontal="center" wrapText="1"/>
    </xf>
    <xf numFmtId="44" fontId="0" fillId="0" borderId="0" xfId="0" applyNumberFormat="1" applyAlignment="1">
      <alignment/>
    </xf>
    <xf numFmtId="44" fontId="1" fillId="7" borderId="0" xfId="17" applyFont="1" applyFill="1" applyAlignment="1">
      <alignment/>
    </xf>
    <xf numFmtId="44" fontId="1" fillId="7" borderId="0" xfId="17" applyFont="1" applyFill="1" applyAlignment="1" applyProtection="1">
      <alignment/>
      <protection/>
    </xf>
    <xf numFmtId="44" fontId="1" fillId="7" borderId="0" xfId="0" applyNumberFormat="1" applyFont="1" applyFill="1" applyAlignment="1" applyProtection="1">
      <alignment/>
      <protection/>
    </xf>
    <xf numFmtId="44" fontId="1" fillId="7" borderId="0" xfId="0" applyNumberFormat="1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7.7109375" style="0" bestFit="1" customWidth="1"/>
    <col min="2" max="2" width="3.0039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7" width="12.28125" style="0" bestFit="1" customWidth="1"/>
    <col min="8" max="8" width="14.8515625" style="0" bestFit="1" customWidth="1"/>
    <col min="9" max="9" width="9.8515625" style="0" customWidth="1"/>
    <col min="10" max="10" width="11.00390625" style="0" bestFit="1" customWidth="1"/>
    <col min="11" max="12" width="12.28125" style="0" bestFit="1" customWidth="1"/>
  </cols>
  <sheetData>
    <row r="1" spans="1:12" s="23" customFormat="1" ht="30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0" t="s">
        <v>6</v>
      </c>
      <c r="H1" s="24" t="s">
        <v>4</v>
      </c>
      <c r="I1" s="37" t="s">
        <v>61</v>
      </c>
      <c r="J1" s="37" t="s">
        <v>58</v>
      </c>
      <c r="K1" s="37" t="s">
        <v>57</v>
      </c>
      <c r="L1" s="37" t="s">
        <v>59</v>
      </c>
    </row>
    <row r="2" spans="1:12" ht="12.75">
      <c r="A2">
        <v>1</v>
      </c>
      <c r="B2">
        <v>1</v>
      </c>
      <c r="C2" s="3"/>
      <c r="D2" s="25" t="s">
        <v>25</v>
      </c>
      <c r="E2" t="s">
        <v>7</v>
      </c>
      <c r="F2" s="4">
        <v>1803</v>
      </c>
      <c r="G2">
        <v>0</v>
      </c>
      <c r="H2" s="9" t="s">
        <v>38</v>
      </c>
      <c r="I2" s="53">
        <f>COUNTIF(E2:E31,"addition")</f>
        <v>0</v>
      </c>
      <c r="J2" s="36">
        <f>I2/I21</f>
        <v>0</v>
      </c>
      <c r="K2" s="54">
        <f>SUMIF(E2:E31,"Addition",F2:F31)</f>
        <v>0</v>
      </c>
      <c r="L2" s="36">
        <f>K2/F33</f>
        <v>0</v>
      </c>
    </row>
    <row r="3" spans="1:12" ht="12.75">
      <c r="A3" s="17">
        <v>2</v>
      </c>
      <c r="B3" s="17">
        <v>1</v>
      </c>
      <c r="C3" s="18"/>
      <c r="D3" s="18" t="s">
        <v>26</v>
      </c>
      <c r="E3" s="17" t="s">
        <v>29</v>
      </c>
      <c r="F3" s="19">
        <v>255</v>
      </c>
      <c r="G3" s="17">
        <v>1</v>
      </c>
      <c r="H3" s="9" t="s">
        <v>30</v>
      </c>
      <c r="I3" s="53">
        <f>COUNTIF(E2:E31,"Basement")</f>
        <v>2</v>
      </c>
      <c r="J3" s="36">
        <f>I3/I21</f>
        <v>0.10526315789473684</v>
      </c>
      <c r="K3" s="54">
        <f>SUMIF(E2:E31,"Basement",F2:F31)</f>
        <v>114399</v>
      </c>
      <c r="L3" s="36">
        <f>K3/F33</f>
        <v>0.4114665656214881</v>
      </c>
    </row>
    <row r="4" spans="1:12" ht="12.75">
      <c r="A4">
        <v>3</v>
      </c>
      <c r="B4">
        <v>1</v>
      </c>
      <c r="C4" s="3"/>
      <c r="D4" s="25" t="s">
        <v>11</v>
      </c>
      <c r="E4" t="s">
        <v>8</v>
      </c>
      <c r="F4" s="4">
        <v>13360</v>
      </c>
      <c r="G4">
        <v>0</v>
      </c>
      <c r="H4" s="9" t="s">
        <v>8</v>
      </c>
      <c r="I4" s="53">
        <f>COUNTIF(E2:E31,"Bathroom")</f>
        <v>2</v>
      </c>
      <c r="J4" s="36">
        <f>I4/I21</f>
        <v>0.10526315789473684</v>
      </c>
      <c r="K4" s="54">
        <f>SUMIF(E2:E33,"Bathroom",F2:F31)</f>
        <v>13360</v>
      </c>
      <c r="L4" s="36">
        <f>K4/F33</f>
        <v>0.04805280917405817</v>
      </c>
    </row>
    <row r="5" spans="1:12" ht="12.75">
      <c r="A5" s="17">
        <v>4</v>
      </c>
      <c r="B5" s="17">
        <v>1</v>
      </c>
      <c r="C5" s="18"/>
      <c r="D5" s="18" t="s">
        <v>9</v>
      </c>
      <c r="E5" s="17" t="s">
        <v>48</v>
      </c>
      <c r="F5" s="19">
        <v>15895</v>
      </c>
      <c r="G5" s="17">
        <v>1</v>
      </c>
      <c r="H5" s="9" t="s">
        <v>31</v>
      </c>
      <c r="I5" s="53">
        <f>COUNTIF(E2:E31,"Commercial")</f>
        <v>0</v>
      </c>
      <c r="J5" s="36">
        <f>I5/I21</f>
        <v>0</v>
      </c>
      <c r="K5" s="54">
        <f>SUMIF(E2:E31,"Commercial",F2:F31)</f>
        <v>0</v>
      </c>
      <c r="L5" s="36">
        <f>K5/F33</f>
        <v>0</v>
      </c>
    </row>
    <row r="6" spans="1:12" ht="12.75">
      <c r="A6" s="17">
        <v>5</v>
      </c>
      <c r="B6" s="17">
        <v>1</v>
      </c>
      <c r="C6" s="18"/>
      <c r="D6" s="18" t="s">
        <v>21</v>
      </c>
      <c r="E6" s="17" t="s">
        <v>10</v>
      </c>
      <c r="F6" s="19">
        <v>855</v>
      </c>
      <c r="G6" s="17">
        <v>1</v>
      </c>
      <c r="H6" s="9" t="s">
        <v>32</v>
      </c>
      <c r="I6" s="53">
        <f>COUNTIF(E2:E31,"Countertop")</f>
        <v>2</v>
      </c>
      <c r="J6" s="36">
        <f>I6/I21</f>
        <v>0.10526315789473684</v>
      </c>
      <c r="K6" s="54">
        <f>SUMIF(E2:E31,"Countertop",F2:F31)</f>
        <v>11755.95</v>
      </c>
      <c r="L6" s="36">
        <f>K6/F33</f>
        <v>0.042283414821090506</v>
      </c>
    </row>
    <row r="7" spans="1:12" ht="12.75">
      <c r="A7">
        <v>6</v>
      </c>
      <c r="B7">
        <v>1</v>
      </c>
      <c r="C7" s="3"/>
      <c r="D7" s="25" t="s">
        <v>45</v>
      </c>
      <c r="E7" t="s">
        <v>48</v>
      </c>
      <c r="F7" s="4">
        <v>8583</v>
      </c>
      <c r="G7">
        <v>0</v>
      </c>
      <c r="H7" s="9" t="s">
        <v>39</v>
      </c>
      <c r="I7" s="53">
        <f>COUNTIF(E2:E31,"Custom House")</f>
        <v>0</v>
      </c>
      <c r="J7" s="36">
        <f>I7/I21</f>
        <v>0</v>
      </c>
      <c r="K7" s="54">
        <f>SUMIF(E2:E31,"Custom House",F2:F31)</f>
        <v>0</v>
      </c>
      <c r="L7" s="36">
        <f>K7/F33</f>
        <v>0</v>
      </c>
    </row>
    <row r="8" spans="1:12" ht="12.75">
      <c r="A8">
        <v>7</v>
      </c>
      <c r="B8">
        <v>1</v>
      </c>
      <c r="C8" s="3"/>
      <c r="D8" s="25" t="s">
        <v>44</v>
      </c>
      <c r="E8" t="s">
        <v>7</v>
      </c>
      <c r="F8" s="4">
        <v>12533</v>
      </c>
      <c r="G8">
        <v>0</v>
      </c>
      <c r="H8" s="9" t="s">
        <v>33</v>
      </c>
      <c r="I8" s="53">
        <f>COUNTIF(E2:E31,"Deck")</f>
        <v>0</v>
      </c>
      <c r="J8" s="36">
        <f>I8/I21</f>
        <v>0</v>
      </c>
      <c r="K8" s="54">
        <f>SUMIF(E2:E31,"Deck",F2:F31)</f>
        <v>0</v>
      </c>
      <c r="L8" s="36">
        <f>K8/F33</f>
        <v>0</v>
      </c>
    </row>
    <row r="9" spans="1:12" ht="12.75">
      <c r="A9" s="17">
        <v>8</v>
      </c>
      <c r="B9" s="17">
        <v>1</v>
      </c>
      <c r="C9" s="18"/>
      <c r="D9" s="18" t="s">
        <v>9</v>
      </c>
      <c r="E9" s="17" t="s">
        <v>32</v>
      </c>
      <c r="F9" s="19">
        <v>8790.95</v>
      </c>
      <c r="G9" s="17">
        <v>1</v>
      </c>
      <c r="H9" s="9" t="s">
        <v>10</v>
      </c>
      <c r="I9" s="53">
        <f>COUNTIF(E2:E31,"Drywall Repair")</f>
        <v>1</v>
      </c>
      <c r="J9" s="36">
        <f>I9/I21</f>
        <v>0.05263157894736842</v>
      </c>
      <c r="K9" s="54">
        <f>SUMIF(E2:E31,"Drywall Repair",F2:F31)</f>
        <v>855</v>
      </c>
      <c r="L9" s="36">
        <f>K9/F33</f>
        <v>0.003075235916453573</v>
      </c>
    </row>
    <row r="10" spans="1:12" ht="12.75">
      <c r="A10">
        <v>9</v>
      </c>
      <c r="B10">
        <v>1</v>
      </c>
      <c r="C10" s="25"/>
      <c r="D10" s="25" t="s">
        <v>9</v>
      </c>
      <c r="E10" t="s">
        <v>32</v>
      </c>
      <c r="F10" s="4">
        <v>2965</v>
      </c>
      <c r="G10" s="26">
        <v>0</v>
      </c>
      <c r="H10" s="9" t="s">
        <v>34</v>
      </c>
      <c r="I10" s="53">
        <f>COUNTIF(E2:E31,"Exterior Repair")</f>
        <v>0</v>
      </c>
      <c r="J10" s="36">
        <f>I10/I21</f>
        <v>0</v>
      </c>
      <c r="K10" s="54">
        <f>SUMIF(E2:E31,"Exterior Repair",F2:F31)</f>
        <v>0</v>
      </c>
      <c r="L10" s="36">
        <f>K10/F33</f>
        <v>0</v>
      </c>
    </row>
    <row r="11" spans="1:12" ht="12.75">
      <c r="A11">
        <v>10</v>
      </c>
      <c r="B11">
        <v>1</v>
      </c>
      <c r="C11" s="25"/>
      <c r="D11" s="25" t="s">
        <v>9</v>
      </c>
      <c r="E11" t="s">
        <v>35</v>
      </c>
      <c r="F11" s="4">
        <v>23608</v>
      </c>
      <c r="G11" s="26">
        <v>0</v>
      </c>
      <c r="H11" s="9" t="s">
        <v>12</v>
      </c>
      <c r="I11" s="53">
        <f>COUNTIF(E2:E31,"Framing")</f>
        <v>1</v>
      </c>
      <c r="J11" s="36">
        <f>I11/I21</f>
        <v>0.05263157894736842</v>
      </c>
      <c r="K11" s="54">
        <f>SUMIF(E2:E31,"Framing",F2:F31)</f>
        <v>2000</v>
      </c>
      <c r="L11" s="36">
        <f>K11/F33</f>
        <v>0.0071935343074937385</v>
      </c>
    </row>
    <row r="12" spans="1:12" ht="12.75">
      <c r="A12">
        <v>11</v>
      </c>
      <c r="B12">
        <v>1</v>
      </c>
      <c r="C12" s="3"/>
      <c r="D12" s="25" t="s">
        <v>9</v>
      </c>
      <c r="E12" t="s">
        <v>8</v>
      </c>
      <c r="F12" s="4"/>
      <c r="G12" s="26">
        <v>0</v>
      </c>
      <c r="H12" s="9" t="s">
        <v>48</v>
      </c>
      <c r="I12" s="53">
        <f>COUNTIF(E2:E31,"Misc Interior")</f>
        <v>4</v>
      </c>
      <c r="J12" s="36">
        <f>I12/I21</f>
        <v>0.21052631578947367</v>
      </c>
      <c r="K12" s="54">
        <f>SUMIF(E2:E31,"Misc Interior",F2:F31)</f>
        <v>40980.5</v>
      </c>
      <c r="L12" s="36">
        <f>K12/F33</f>
        <v>0.14739731634412356</v>
      </c>
    </row>
    <row r="13" spans="1:12" ht="12.75">
      <c r="A13">
        <v>12</v>
      </c>
      <c r="B13">
        <v>1</v>
      </c>
      <c r="C13" s="3"/>
      <c r="D13" s="25" t="s">
        <v>25</v>
      </c>
      <c r="E13" t="s">
        <v>36</v>
      </c>
      <c r="F13" s="4"/>
      <c r="G13" s="26">
        <v>0</v>
      </c>
      <c r="H13" s="9" t="s">
        <v>7</v>
      </c>
      <c r="I13" s="53">
        <f>COUNTIF(E2:E31,"Kitchen")</f>
        <v>3</v>
      </c>
      <c r="J13" s="36">
        <f>I13/I21</f>
        <v>0.15789473684210525</v>
      </c>
      <c r="K13" s="54">
        <f>SUMIF(E2:E31,"Kitchen",F2:F31)</f>
        <v>65364</v>
      </c>
      <c r="L13" s="36">
        <f>K13/F33</f>
        <v>0.23509908823751036</v>
      </c>
    </row>
    <row r="14" spans="1:12" ht="12.75">
      <c r="A14">
        <v>13</v>
      </c>
      <c r="B14">
        <v>1</v>
      </c>
      <c r="C14" s="3"/>
      <c r="D14" s="25" t="s">
        <v>11</v>
      </c>
      <c r="E14" t="s">
        <v>30</v>
      </c>
      <c r="F14" s="4">
        <v>68875</v>
      </c>
      <c r="G14">
        <v>0</v>
      </c>
      <c r="H14" s="9" t="s">
        <v>50</v>
      </c>
      <c r="I14" s="53">
        <f>COUNTIF(E2:E31,"Misc Exterior")</f>
        <v>0</v>
      </c>
      <c r="J14" s="36">
        <f>I14/I21</f>
        <v>0</v>
      </c>
      <c r="K14" s="54">
        <f>SUMIF(E2:E31,"Misc Exterior",F2:F31)</f>
        <v>0</v>
      </c>
      <c r="L14" s="36">
        <f>K14/F33</f>
        <v>0</v>
      </c>
    </row>
    <row r="15" spans="1:12" ht="12.75">
      <c r="A15" s="17">
        <v>14</v>
      </c>
      <c r="B15" s="17">
        <v>1</v>
      </c>
      <c r="C15" s="18"/>
      <c r="D15" s="18" t="s">
        <v>9</v>
      </c>
      <c r="E15" s="17" t="s">
        <v>48</v>
      </c>
      <c r="F15" s="19">
        <v>8367.5</v>
      </c>
      <c r="G15" s="17">
        <v>1</v>
      </c>
      <c r="H15" s="9" t="s">
        <v>51</v>
      </c>
      <c r="I15" s="53">
        <f>COUNTIF(E2:E31,"Shower")</f>
        <v>1</v>
      </c>
      <c r="J15" s="36">
        <f>I15/I21</f>
        <v>0.05263157894736842</v>
      </c>
      <c r="K15" s="54">
        <f>SUMIF(E2:E31,"Shower",F2:F31)</f>
        <v>5450</v>
      </c>
      <c r="L15" s="36">
        <f>K15/F33</f>
        <v>0.019602380987920436</v>
      </c>
    </row>
    <row r="16" spans="1:12" ht="12.75">
      <c r="A16">
        <v>15</v>
      </c>
      <c r="B16">
        <v>1</v>
      </c>
      <c r="C16" s="3"/>
      <c r="D16" s="25" t="s">
        <v>9</v>
      </c>
      <c r="E16" t="s">
        <v>12</v>
      </c>
      <c r="F16" s="4">
        <v>2000</v>
      </c>
      <c r="G16">
        <v>0</v>
      </c>
      <c r="H16" s="9" t="s">
        <v>35</v>
      </c>
      <c r="I16" s="53">
        <f>COUNTIF(E2:E31,"Siding")</f>
        <v>1</v>
      </c>
      <c r="J16" s="36">
        <f>I16/I21</f>
        <v>0.05263157894736842</v>
      </c>
      <c r="K16" s="54">
        <f>SUMIF(E2:E31,"Siding",F2:F31)</f>
        <v>23608</v>
      </c>
      <c r="L16" s="36">
        <f>K16/F33</f>
        <v>0.08491247896565608</v>
      </c>
    </row>
    <row r="17" spans="1:12" ht="12.75">
      <c r="A17">
        <v>16</v>
      </c>
      <c r="B17">
        <v>1</v>
      </c>
      <c r="C17" s="3"/>
      <c r="D17" s="25" t="s">
        <v>20</v>
      </c>
      <c r="E17" t="s">
        <v>30</v>
      </c>
      <c r="F17" s="4">
        <v>45524</v>
      </c>
      <c r="G17">
        <v>0</v>
      </c>
      <c r="H17" s="9" t="s">
        <v>36</v>
      </c>
      <c r="I17" s="53">
        <f>COUNTIF(E2:E31,"Whole House")</f>
        <v>1</v>
      </c>
      <c r="J17" s="36">
        <f>I17/I21</f>
        <v>0.05263157894736842</v>
      </c>
      <c r="K17" s="54">
        <f>SUMIF(E2:E31,"Whole House",F2:F31)</f>
        <v>0</v>
      </c>
      <c r="L17" s="36">
        <f>K17/F33</f>
        <v>0</v>
      </c>
    </row>
    <row r="18" spans="1:12" ht="12.75">
      <c r="A18">
        <v>17</v>
      </c>
      <c r="B18">
        <v>1</v>
      </c>
      <c r="C18" s="3"/>
      <c r="D18" s="25" t="s">
        <v>9</v>
      </c>
      <c r="E18" t="s">
        <v>51</v>
      </c>
      <c r="F18" s="4">
        <v>5450</v>
      </c>
      <c r="G18">
        <v>0</v>
      </c>
      <c r="H18" s="9" t="s">
        <v>29</v>
      </c>
      <c r="I18" s="53">
        <f>COUNTIF(E2:E31,"Window")</f>
        <v>1</v>
      </c>
      <c r="J18" s="59">
        <f>I18/I21</f>
        <v>0.05263157894736842</v>
      </c>
      <c r="K18" s="54">
        <f>SUMIF(E2:E31,"Window",F2:F31)</f>
        <v>255</v>
      </c>
      <c r="L18" s="36">
        <f>K18/F33</f>
        <v>0.0009171756242054516</v>
      </c>
    </row>
    <row r="19" spans="1:12" ht="12.75">
      <c r="A19" s="17">
        <v>18</v>
      </c>
      <c r="B19" s="17">
        <v>1</v>
      </c>
      <c r="C19" s="18"/>
      <c r="D19" s="18" t="s">
        <v>26</v>
      </c>
      <c r="E19" s="17" t="s">
        <v>7</v>
      </c>
      <c r="F19" s="19">
        <v>51028</v>
      </c>
      <c r="G19" s="17">
        <v>1</v>
      </c>
      <c r="H19" s="9" t="s">
        <v>47</v>
      </c>
      <c r="I19" s="53">
        <f>COUNTIF(E2:E31,"Hoot")</f>
        <v>0</v>
      </c>
      <c r="J19" s="36">
        <f>I19/I21</f>
        <v>0</v>
      </c>
      <c r="K19" s="54">
        <f>SUMIF(E2:E31,"Hoot",F2:F31)</f>
        <v>0</v>
      </c>
      <c r="L19" s="36">
        <f>K19/F33</f>
        <v>0</v>
      </c>
    </row>
    <row r="20" spans="1:12" ht="12.75">
      <c r="A20" s="17">
        <v>19</v>
      </c>
      <c r="B20" s="17">
        <v>1</v>
      </c>
      <c r="C20" s="18"/>
      <c r="D20" s="18" t="s">
        <v>9</v>
      </c>
      <c r="E20" s="17" t="s">
        <v>48</v>
      </c>
      <c r="F20" s="19">
        <v>8135</v>
      </c>
      <c r="G20" s="17">
        <v>1</v>
      </c>
      <c r="H20" s="9" t="s">
        <v>49</v>
      </c>
      <c r="I20" s="53">
        <f>COUNTIF(E2:E31,"T&amp;M")</f>
        <v>0</v>
      </c>
      <c r="J20" s="36">
        <f>I20/I21</f>
        <v>0</v>
      </c>
      <c r="K20" s="54">
        <f>SUMIF(E2:E31,"T &amp; M",F2:F31)</f>
        <v>0</v>
      </c>
      <c r="L20" s="36">
        <f>K20/F33</f>
        <v>0</v>
      </c>
    </row>
    <row r="21" spans="1:12" ht="12.75">
      <c r="A21">
        <v>20</v>
      </c>
      <c r="C21" s="3"/>
      <c r="D21" s="25"/>
      <c r="F21" s="4"/>
      <c r="H21" s="9" t="s">
        <v>13</v>
      </c>
      <c r="I21" s="55">
        <f>SUM(I2:I20)</f>
        <v>19</v>
      </c>
      <c r="J21" s="36">
        <f>SUM(J2:J19)</f>
        <v>0.9999999999999998</v>
      </c>
      <c r="K21" s="65">
        <f>SUM(K2:K20)</f>
        <v>278027.45</v>
      </c>
      <c r="L21" s="36">
        <f>SUM(L2:L20)</f>
        <v>1</v>
      </c>
    </row>
    <row r="22" spans="1:12" ht="22.5">
      <c r="A22">
        <v>21</v>
      </c>
      <c r="C22" s="3"/>
      <c r="D22" s="25"/>
      <c r="F22" s="4"/>
      <c r="H22" s="52" t="s">
        <v>3</v>
      </c>
      <c r="I22" s="37" t="s">
        <v>54</v>
      </c>
      <c r="J22" s="37" t="s">
        <v>58</v>
      </c>
      <c r="K22" s="37" t="s">
        <v>57</v>
      </c>
      <c r="L22" s="37" t="s">
        <v>59</v>
      </c>
    </row>
    <row r="23" spans="1:12" ht="12.75">
      <c r="A23">
        <v>22</v>
      </c>
      <c r="C23" s="3"/>
      <c r="D23" s="25"/>
      <c r="F23" s="4"/>
      <c r="H23" s="32" t="s">
        <v>25</v>
      </c>
      <c r="I23" s="53">
        <f>COUNTIF(D2:D31,"Employee Referral")</f>
        <v>2</v>
      </c>
      <c r="J23" s="36">
        <f>I23/I36</f>
        <v>0.10526315789473684</v>
      </c>
      <c r="K23" s="54">
        <f>SUMIF(D2:D31,"Employee Referral",F2:F31)</f>
        <v>1803</v>
      </c>
      <c r="L23" s="36">
        <f>K23/K36</f>
        <v>0.006484971178205605</v>
      </c>
    </row>
    <row r="24" spans="1:12" ht="12.75">
      <c r="A24">
        <v>23</v>
      </c>
      <c r="C24" s="44"/>
      <c r="D24" s="25"/>
      <c r="F24" s="4"/>
      <c r="H24" s="9" t="s">
        <v>26</v>
      </c>
      <c r="I24" s="53">
        <f>COUNTIF(D2:D31,"Client Referral")</f>
        <v>2</v>
      </c>
      <c r="J24" s="36">
        <f>I24/I36</f>
        <v>0.10526315789473684</v>
      </c>
      <c r="K24" s="54">
        <f>SUMIF(D2:D31,"Client Referral",F2:F31)</f>
        <v>51283</v>
      </c>
      <c r="L24" s="36">
        <f>K24/K36</f>
        <v>0.18445300994560068</v>
      </c>
    </row>
    <row r="25" spans="1:12" ht="12.75">
      <c r="A25">
        <v>24</v>
      </c>
      <c r="C25" s="3"/>
      <c r="D25" s="25"/>
      <c r="F25" s="4"/>
      <c r="H25" s="9" t="s">
        <v>21</v>
      </c>
      <c r="I25" s="53">
        <f>COUNTIF(D2:D31,"Sub-Contractor")</f>
        <v>1</v>
      </c>
      <c r="J25" s="36">
        <f>I25/I36</f>
        <v>0.05263157894736842</v>
      </c>
      <c r="K25" s="54">
        <f>SUMIF(D2:D31,"Sub-Contractor",F2:F31)</f>
        <v>855</v>
      </c>
      <c r="L25" s="36">
        <f>K25/K36</f>
        <v>0.003075235916453573</v>
      </c>
    </row>
    <row r="26" spans="1:12" ht="12.75">
      <c r="A26">
        <v>25</v>
      </c>
      <c r="C26" s="3"/>
      <c r="D26" s="25"/>
      <c r="F26" s="4"/>
      <c r="H26" s="9" t="s">
        <v>40</v>
      </c>
      <c r="I26" s="53">
        <f>COUNTIF(D2:D31,"Yard Sign")</f>
        <v>1</v>
      </c>
      <c r="J26" s="36">
        <f>I26/I36</f>
        <v>0.05263157894736842</v>
      </c>
      <c r="K26" s="54">
        <f>SUMIF(D2:D31,"Yard Sign",F2:F31)</f>
        <v>8583</v>
      </c>
      <c r="L26" s="36">
        <f>K26/K36</f>
        <v>0.030871052480609378</v>
      </c>
    </row>
    <row r="27" spans="1:12" ht="12.75">
      <c r="A27">
        <v>26</v>
      </c>
      <c r="C27" s="3"/>
      <c r="D27" s="25"/>
      <c r="F27" s="4"/>
      <c r="H27" s="9" t="s">
        <v>41</v>
      </c>
      <c r="I27" s="53">
        <f>COUNTIF(D2:D31,"Print Ad")</f>
        <v>0</v>
      </c>
      <c r="J27" s="36">
        <f>I27/I36</f>
        <v>0</v>
      </c>
      <c r="K27" s="54">
        <f>SUMIF(D2:D31,"Print Ad",F2:F31)</f>
        <v>0</v>
      </c>
      <c r="L27" s="36">
        <f>K27/K36</f>
        <v>0</v>
      </c>
    </row>
    <row r="28" spans="1:12" ht="12.75">
      <c r="A28">
        <v>27</v>
      </c>
      <c r="C28" s="3"/>
      <c r="D28" s="25"/>
      <c r="F28" s="4"/>
      <c r="H28" s="9" t="s">
        <v>43</v>
      </c>
      <c r="I28" s="53">
        <f>COUNTIF(D2:D31,"TV")</f>
        <v>0</v>
      </c>
      <c r="J28" s="36">
        <f>I28/I36</f>
        <v>0</v>
      </c>
      <c r="K28" s="54">
        <f>SUMIF(D2:D31,"TV",F2:F31)</f>
        <v>0</v>
      </c>
      <c r="L28" s="36">
        <f>K28/K36</f>
        <v>0</v>
      </c>
    </row>
    <row r="29" spans="1:12" ht="12.75">
      <c r="A29">
        <v>28</v>
      </c>
      <c r="C29" s="3"/>
      <c r="D29" s="25"/>
      <c r="F29" s="4"/>
      <c r="H29" s="9" t="s">
        <v>42</v>
      </c>
      <c r="I29" s="53">
        <f>COUNTIF(D2:D31,"Radio")</f>
        <v>0</v>
      </c>
      <c r="J29" s="36">
        <f>I29/I36</f>
        <v>0</v>
      </c>
      <c r="K29" s="54">
        <f>SUMIF(D2:D31,"Radio",F2:F31)</f>
        <v>0</v>
      </c>
      <c r="L29" s="36">
        <f>K29/K30</f>
        <v>0</v>
      </c>
    </row>
    <row r="30" spans="1:12" ht="12.75">
      <c r="A30">
        <v>29</v>
      </c>
      <c r="C30" s="3"/>
      <c r="D30" s="25"/>
      <c r="F30" s="4"/>
      <c r="H30" s="9" t="s">
        <v>11</v>
      </c>
      <c r="I30" s="53">
        <f>COUNTIF(D2:D31,"Yellow Pages")</f>
        <v>2</v>
      </c>
      <c r="J30" s="36">
        <f>I30/I36</f>
        <v>0.10526315789473684</v>
      </c>
      <c r="K30" s="54">
        <f>SUMIF(D2:D31,"Yellow Pages",F2:F31)</f>
        <v>82235</v>
      </c>
      <c r="L30" s="36">
        <f>K30/K36</f>
        <v>0.2957801468883738</v>
      </c>
    </row>
    <row r="31" spans="1:12" ht="12.75">
      <c r="A31">
        <v>30</v>
      </c>
      <c r="C31" s="3"/>
      <c r="D31" s="25"/>
      <c r="F31" s="4"/>
      <c r="H31" s="9" t="s">
        <v>9</v>
      </c>
      <c r="I31" s="53">
        <f>COUNTIF(D2:D31,"Repeat Client")</f>
        <v>9</v>
      </c>
      <c r="J31" s="36">
        <f>I31/I36</f>
        <v>0.47368421052631576</v>
      </c>
      <c r="K31" s="54">
        <f>SUMIF(D2:D31,"Repeat Client",F2:F31)</f>
        <v>75211.45</v>
      </c>
      <c r="L31" s="36">
        <f>K31/K36</f>
        <v>0.2705180729456749</v>
      </c>
    </row>
    <row r="32" spans="3:12" ht="12.75">
      <c r="C32" s="3"/>
      <c r="D32" s="3"/>
      <c r="F32" s="4"/>
      <c r="H32" s="32" t="s">
        <v>20</v>
      </c>
      <c r="I32" s="53">
        <f>COUNTIF(D2:D31,"Name Recognition")</f>
        <v>1</v>
      </c>
      <c r="J32" s="36">
        <f>I32/I36</f>
        <v>0.05263157894736842</v>
      </c>
      <c r="K32" s="54">
        <f>SUMIF(D2:D31,"Name Recognition",F2:F31)</f>
        <v>45524</v>
      </c>
      <c r="L32" s="36">
        <f>K32/K36</f>
        <v>0.16373922790717246</v>
      </c>
    </row>
    <row r="33" spans="1:12" ht="12.75">
      <c r="A33" s="5" t="s">
        <v>13</v>
      </c>
      <c r="B33" s="27">
        <f>SUM(B2:B31)</f>
        <v>19</v>
      </c>
      <c r="C33" s="6"/>
      <c r="D33" s="6"/>
      <c r="E33" s="5"/>
      <c r="F33" s="64">
        <f>SUM(F2:F32)</f>
        <v>278027.45</v>
      </c>
      <c r="G33" s="5">
        <f>SUM(G2:G32)</f>
        <v>7</v>
      </c>
      <c r="H33" s="9" t="s">
        <v>44</v>
      </c>
      <c r="I33" s="53">
        <f>COUNTIF(D2:D31,"Home Show")</f>
        <v>1</v>
      </c>
      <c r="J33" s="36">
        <f>I33/I36</f>
        <v>0.05263157894736842</v>
      </c>
      <c r="K33" s="54">
        <f>SUMIF(D2:D31,"Home Show",F2:F31)</f>
        <v>12533</v>
      </c>
      <c r="L33" s="36">
        <f>K33/K36</f>
        <v>0.04507828273790951</v>
      </c>
    </row>
    <row r="34" spans="1:12" s="26" customFormat="1" ht="12.75">
      <c r="A34" s="31"/>
      <c r="B34" s="31"/>
      <c r="C34" s="33"/>
      <c r="D34" s="33"/>
      <c r="E34" s="31"/>
      <c r="F34" s="34"/>
      <c r="G34" s="31"/>
      <c r="H34" s="31" t="s">
        <v>47</v>
      </c>
      <c r="I34" s="56">
        <f>COUNTIF(D2:D31,"Hoot")</f>
        <v>0</v>
      </c>
      <c r="J34" s="41">
        <f>I34/I36</f>
        <v>0</v>
      </c>
      <c r="K34" s="57">
        <f>SUMIF(D2:D31,"Hoot",F2:F31)</f>
        <v>0</v>
      </c>
      <c r="L34" s="41">
        <f>K34/K36</f>
        <v>0</v>
      </c>
    </row>
    <row r="35" spans="1:12" s="26" customFormat="1" ht="12.75">
      <c r="A35" s="31"/>
      <c r="B35" s="31"/>
      <c r="C35" s="33"/>
      <c r="D35" s="33"/>
      <c r="E35" s="31"/>
      <c r="F35" s="34"/>
      <c r="G35" s="31"/>
      <c r="H35" s="31"/>
      <c r="I35" s="56"/>
      <c r="J35" s="56"/>
      <c r="K35" s="56"/>
      <c r="L35" s="56"/>
    </row>
    <row r="36" spans="1:12" s="26" customFormat="1" ht="12.75">
      <c r="A36" s="31"/>
      <c r="B36" s="31"/>
      <c r="C36" s="33"/>
      <c r="D36" s="33"/>
      <c r="E36" s="31"/>
      <c r="F36" s="34"/>
      <c r="G36" s="31"/>
      <c r="H36" s="9" t="s">
        <v>13</v>
      </c>
      <c r="I36" s="55">
        <f>SUM(I23:I33)</f>
        <v>19</v>
      </c>
      <c r="J36" s="41">
        <f>SUM(J23:J35)</f>
        <v>0.9999999999999998</v>
      </c>
      <c r="K36" s="66">
        <f>SUM(K23:K34)</f>
        <v>278027.45</v>
      </c>
      <c r="L36" s="41">
        <f>SUM(L23:L34)</f>
        <v>0.9999999999999999</v>
      </c>
    </row>
    <row r="37" spans="1:12" s="26" customFormat="1" ht="18.75">
      <c r="A37" s="31"/>
      <c r="B37" s="31"/>
      <c r="C37" s="33"/>
      <c r="D37" s="33"/>
      <c r="E37" s="31"/>
      <c r="F37" s="34"/>
      <c r="G37" s="31"/>
      <c r="H37" s="48" t="s">
        <v>53</v>
      </c>
      <c r="I37" s="53"/>
      <c r="J37" s="36">
        <f>J23+J24+J25+J31</f>
        <v>0.7368421052631579</v>
      </c>
      <c r="K37" s="56"/>
      <c r="L37" s="56"/>
    </row>
    <row r="38" spans="3:6" ht="12.75">
      <c r="C38" s="3"/>
      <c r="D38" s="3"/>
      <c r="F38" s="4"/>
    </row>
    <row r="39" spans="3:6" ht="12.75">
      <c r="C39" s="3"/>
      <c r="D39" s="3"/>
      <c r="F39" s="4"/>
    </row>
    <row r="40" spans="3:9" ht="12.75">
      <c r="C40" s="3"/>
      <c r="D40" s="3"/>
      <c r="F40" s="4"/>
      <c r="I40" s="9"/>
    </row>
    <row r="41" spans="3:9" ht="12.75">
      <c r="C41" s="3"/>
      <c r="D41" s="3"/>
      <c r="F41" s="4"/>
      <c r="I41" s="9"/>
    </row>
    <row r="42" spans="2:9" ht="15">
      <c r="B42" s="68" t="s">
        <v>14</v>
      </c>
      <c r="C42" s="69"/>
      <c r="D42" s="68"/>
      <c r="E42" s="46">
        <f>B33</f>
        <v>19</v>
      </c>
      <c r="F42" s="4"/>
      <c r="G42" s="20"/>
      <c r="H42" s="20"/>
      <c r="I42" s="9"/>
    </row>
    <row r="43" spans="2:9" ht="12.75">
      <c r="B43" s="68"/>
      <c r="C43" s="69"/>
      <c r="D43" s="68"/>
      <c r="E43" s="9"/>
      <c r="F43" s="4"/>
      <c r="G43" s="9"/>
      <c r="I43" s="9"/>
    </row>
    <row r="44" spans="2:7" ht="12.75">
      <c r="B44" s="68"/>
      <c r="C44" s="69"/>
      <c r="D44" s="68"/>
      <c r="E44" s="9"/>
      <c r="F44" s="4"/>
      <c r="G44" s="9"/>
    </row>
    <row r="45" spans="2:10" ht="12.75">
      <c r="B45" s="68" t="s">
        <v>15</v>
      </c>
      <c r="C45" s="69"/>
      <c r="D45" s="68"/>
      <c r="E45" s="47">
        <f>F33-E46</f>
        <v>184701</v>
      </c>
      <c r="F45" s="4"/>
      <c r="G45" s="9"/>
      <c r="I45" s="9"/>
      <c r="J45" s="31"/>
    </row>
    <row r="46" spans="2:7" ht="12.75">
      <c r="B46" s="68" t="s">
        <v>16</v>
      </c>
      <c r="C46" s="69"/>
      <c r="D46" s="68"/>
      <c r="E46" s="11">
        <f>SUMIF(G2:G31,"&gt;0",F2:F31)</f>
        <v>93326.45</v>
      </c>
      <c r="F46" s="4"/>
      <c r="G46" s="9"/>
    </row>
    <row r="47" spans="2:7" ht="12.75">
      <c r="B47" s="7"/>
      <c r="C47" s="8"/>
      <c r="D47" s="7"/>
      <c r="E47" s="11"/>
      <c r="F47" s="4"/>
      <c r="G47" s="9"/>
    </row>
    <row r="48" spans="2:7" ht="12.75">
      <c r="B48" s="70" t="s">
        <v>17</v>
      </c>
      <c r="C48" s="71"/>
      <c r="D48" s="70"/>
      <c r="E48" s="12">
        <f>G33/B33</f>
        <v>0.3684210526315789</v>
      </c>
      <c r="F48" s="4"/>
      <c r="G48" s="9"/>
    </row>
    <row r="49" spans="2:7" ht="12.75">
      <c r="B49" s="70" t="s">
        <v>18</v>
      </c>
      <c r="C49" s="70"/>
      <c r="D49" s="70"/>
      <c r="E49" s="12">
        <f>E46/E45</f>
        <v>0.5052839454036524</v>
      </c>
      <c r="F49" s="4"/>
      <c r="G49" s="9"/>
    </row>
    <row r="50" spans="2:7" ht="12.75">
      <c r="B50" s="70"/>
      <c r="C50" s="71"/>
      <c r="D50" s="70"/>
      <c r="E50" s="9"/>
      <c r="F50" s="4"/>
      <c r="G50" s="9"/>
    </row>
    <row r="51" spans="2:7" ht="12.75">
      <c r="B51" s="70" t="s">
        <v>28</v>
      </c>
      <c r="C51" s="71"/>
      <c r="D51" s="70"/>
      <c r="E51" s="10">
        <f>E46/G33</f>
        <v>13332.35</v>
      </c>
      <c r="F51" s="4"/>
      <c r="G51" s="9"/>
    </row>
    <row r="52" spans="2:7" ht="12.75">
      <c r="B52" s="70" t="s">
        <v>24</v>
      </c>
      <c r="C52" s="71"/>
      <c r="D52" s="70"/>
      <c r="E52" s="10">
        <f>F33/B33</f>
        <v>14633.023684210528</v>
      </c>
      <c r="F52" s="4"/>
      <c r="G52" s="9"/>
    </row>
    <row r="53" spans="3:7" ht="12.75">
      <c r="C53" s="3"/>
      <c r="D53" s="3"/>
      <c r="F53" s="4"/>
      <c r="G53" s="9"/>
    </row>
    <row r="54" spans="5:8" ht="12.75">
      <c r="E54" s="73" t="s">
        <v>27</v>
      </c>
      <c r="F54" s="73"/>
      <c r="G54" s="73"/>
      <c r="H54" s="73"/>
    </row>
    <row r="55" spans="5:8" ht="40.5" customHeight="1">
      <c r="E55" s="72" t="s">
        <v>19</v>
      </c>
      <c r="F55" s="72"/>
      <c r="G55" s="1" t="s">
        <v>22</v>
      </c>
      <c r="H55" s="2" t="s">
        <v>23</v>
      </c>
    </row>
    <row r="56" spans="5:8" ht="12.75">
      <c r="E56" s="14">
        <v>0</v>
      </c>
      <c r="F56" s="14">
        <v>2500</v>
      </c>
      <c r="G56" s="58">
        <f>SUMIF($F$2:$F$31,"&gt;"&amp;E56)-SUMIF($F$2:$F$31,"&gt;"&amp;F56)</f>
        <v>4913</v>
      </c>
      <c r="H56" s="36">
        <f>G56/G65</f>
        <v>0.017670917026358368</v>
      </c>
    </row>
    <row r="57" spans="5:9" ht="12.75">
      <c r="E57" s="14">
        <v>2501</v>
      </c>
      <c r="F57" s="14">
        <v>5000</v>
      </c>
      <c r="G57" s="15">
        <f>SUMIF($F$2:$F$31,"&gt;"&amp;E57)-SUMIF($F$2:$F$31,"&gt;"&amp;F57)</f>
        <v>2965</v>
      </c>
      <c r="H57" s="36">
        <f>G57/G65</f>
        <v>0.010664414610859468</v>
      </c>
      <c r="I57" s="13"/>
    </row>
    <row r="58" spans="5:8" ht="12.75">
      <c r="E58" s="14">
        <v>5001</v>
      </c>
      <c r="F58" s="14">
        <v>10000</v>
      </c>
      <c r="G58" s="15">
        <f aca="true" t="shared" si="0" ref="G58:G63">SUMIF($F$2:$F$31,"&gt;"&amp;E58)-SUMIF($F$2:$F$31,"&gt;"&amp;F58)</f>
        <v>39326.45000000001</v>
      </c>
      <c r="H58" s="36">
        <f>G58/G65</f>
        <v>0.1414480836334686</v>
      </c>
    </row>
    <row r="59" spans="5:8" ht="12.75">
      <c r="E59" s="14">
        <v>10001</v>
      </c>
      <c r="F59" s="14">
        <v>25000</v>
      </c>
      <c r="G59" s="15">
        <f t="shared" si="0"/>
        <v>65396</v>
      </c>
      <c r="H59" s="36">
        <f>G59/G65</f>
        <v>0.23521418478643025</v>
      </c>
    </row>
    <row r="60" spans="5:8" ht="12.75">
      <c r="E60" s="14">
        <v>25001</v>
      </c>
      <c r="F60" s="14">
        <v>50000</v>
      </c>
      <c r="G60" s="15">
        <f t="shared" si="0"/>
        <v>45524</v>
      </c>
      <c r="H60" s="36">
        <f>G60/G65</f>
        <v>0.16373922790717246</v>
      </c>
    </row>
    <row r="61" spans="5:8" ht="12.75">
      <c r="E61" s="14">
        <v>50001</v>
      </c>
      <c r="F61" s="14">
        <v>75000</v>
      </c>
      <c r="G61" s="58">
        <f t="shared" si="0"/>
        <v>119903</v>
      </c>
      <c r="H61" s="36">
        <f>G61/G65</f>
        <v>0.43126317203571085</v>
      </c>
    </row>
    <row r="62" spans="5:8" ht="12.75">
      <c r="E62" s="14">
        <v>75001</v>
      </c>
      <c r="F62" s="14">
        <v>100000</v>
      </c>
      <c r="G62" s="15">
        <f t="shared" si="0"/>
        <v>0</v>
      </c>
      <c r="H62" s="36">
        <f>G62/G65</f>
        <v>0</v>
      </c>
    </row>
    <row r="63" spans="5:8" ht="12.75">
      <c r="E63" s="14">
        <v>100001</v>
      </c>
      <c r="F63" s="14">
        <v>500000</v>
      </c>
      <c r="G63" s="15">
        <f t="shared" si="0"/>
        <v>0</v>
      </c>
      <c r="H63" s="36">
        <f>G63/G65</f>
        <v>0</v>
      </c>
    </row>
    <row r="64" spans="5:8" ht="12.75">
      <c r="E64" s="4"/>
      <c r="F64" s="4"/>
      <c r="G64" s="3"/>
      <c r="H64" s="3"/>
    </row>
    <row r="65" spans="7:8" ht="12.75">
      <c r="G65" s="67">
        <f>SUM(G56:G64)</f>
        <v>278027.45</v>
      </c>
      <c r="H65" s="12">
        <f>SUM(H56:H63)</f>
        <v>1</v>
      </c>
    </row>
  </sheetData>
  <mergeCells count="12">
    <mergeCell ref="B51:D51"/>
    <mergeCell ref="B52:D52"/>
    <mergeCell ref="E55:F55"/>
    <mergeCell ref="E54:H54"/>
    <mergeCell ref="B46:D46"/>
    <mergeCell ref="B48:D48"/>
    <mergeCell ref="B49:D49"/>
    <mergeCell ref="B50:D50"/>
    <mergeCell ref="B42:D42"/>
    <mergeCell ref="B43:D43"/>
    <mergeCell ref="B44:D44"/>
    <mergeCell ref="B45:D45"/>
  </mergeCells>
  <dataValidations count="3">
    <dataValidation type="list" allowBlank="1" showInputMessage="1" showErrorMessage="1" sqref="D3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D2 D4:D31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E2:E31">
      <formula1>$H$2:$H$20</formula1>
    </dataValidation>
  </dataValidations>
  <printOptions/>
  <pageMargins left="0.75" right="0.75" top="1" bottom="0.5" header="0.5" footer="0.5"/>
  <pageSetup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bestFit="1" customWidth="1"/>
    <col min="2" max="2" width="3.0039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6" width="12.28125" style="0" bestFit="1" customWidth="1"/>
    <col min="7" max="7" width="12.8515625" style="0" bestFit="1" customWidth="1"/>
    <col min="8" max="8" width="14.8515625" style="0" bestFit="1" customWidth="1"/>
    <col min="9" max="9" width="9.8515625" style="0" customWidth="1"/>
    <col min="10" max="10" width="11.00390625" style="0" bestFit="1" customWidth="1"/>
    <col min="11" max="12" width="12.28125" style="0" bestFit="1" customWidth="1"/>
  </cols>
  <sheetData>
    <row r="1" spans="1:12" s="23" customFormat="1" ht="30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0" t="s">
        <v>6</v>
      </c>
      <c r="H1" s="24" t="s">
        <v>4</v>
      </c>
      <c r="I1" s="37" t="s">
        <v>61</v>
      </c>
      <c r="J1" s="37" t="s">
        <v>58</v>
      </c>
      <c r="K1" s="37" t="s">
        <v>57</v>
      </c>
      <c r="L1" s="37" t="s">
        <v>59</v>
      </c>
    </row>
    <row r="2" spans="1:12" ht="12.75">
      <c r="A2" s="26">
        <v>1</v>
      </c>
      <c r="B2" s="26"/>
      <c r="C2" s="25"/>
      <c r="D2" s="25"/>
      <c r="E2" s="26"/>
      <c r="F2" s="30"/>
      <c r="G2" s="26"/>
      <c r="H2" s="9" t="s">
        <v>38</v>
      </c>
      <c r="I2" s="53">
        <f>COUNTIF(E2:E51,"addition")</f>
        <v>0</v>
      </c>
      <c r="J2" s="36" t="e">
        <f>I2/I21</f>
        <v>#DIV/0!</v>
      </c>
      <c r="K2" s="54">
        <f>SUMIF(E2:E51,"Addition",F2:F51)</f>
        <v>0</v>
      </c>
      <c r="L2" s="36" t="e">
        <f>K2/K21</f>
        <v>#DIV/0!</v>
      </c>
    </row>
    <row r="3" spans="1:12" ht="12.75">
      <c r="A3" s="26">
        <v>2</v>
      </c>
      <c r="B3" s="26"/>
      <c r="C3" s="25"/>
      <c r="D3" s="25"/>
      <c r="E3" s="26"/>
      <c r="F3" s="30"/>
      <c r="G3" s="26"/>
      <c r="H3" s="9" t="s">
        <v>30</v>
      </c>
      <c r="I3" s="53">
        <f>COUNTIF(E2:E51,"Basement")</f>
        <v>0</v>
      </c>
      <c r="J3" s="36" t="e">
        <f>I3/I21</f>
        <v>#DIV/0!</v>
      </c>
      <c r="K3" s="54">
        <f>SUMIF(E2:E51,"Basement",F2:F51)</f>
        <v>0</v>
      </c>
      <c r="L3" s="36" t="e">
        <f>K3/K21</f>
        <v>#DIV/0!</v>
      </c>
    </row>
    <row r="4" spans="1:12" ht="12.75">
      <c r="A4" s="26">
        <v>3</v>
      </c>
      <c r="B4" s="26"/>
      <c r="C4" s="25"/>
      <c r="D4" s="25"/>
      <c r="E4" s="26"/>
      <c r="F4" s="30"/>
      <c r="G4" s="26"/>
      <c r="H4" s="9" t="s">
        <v>8</v>
      </c>
      <c r="I4" s="53">
        <f>COUNTIF(E2:E51,"Bathroom")</f>
        <v>0</v>
      </c>
      <c r="J4" s="36" t="e">
        <f>I4/I21</f>
        <v>#DIV/0!</v>
      </c>
      <c r="K4" s="54">
        <f>SUMIF(E2:E51,"Bathroom",F2:F51)</f>
        <v>0</v>
      </c>
      <c r="L4" s="36" t="e">
        <f>K4/K21</f>
        <v>#DIV/0!</v>
      </c>
    </row>
    <row r="5" spans="1:12" ht="12.75">
      <c r="A5" s="26">
        <v>4</v>
      </c>
      <c r="B5" s="26"/>
      <c r="C5" s="25"/>
      <c r="D5" s="25"/>
      <c r="E5" s="26"/>
      <c r="F5" s="30"/>
      <c r="G5" s="26"/>
      <c r="H5" s="9" t="s">
        <v>31</v>
      </c>
      <c r="I5" s="53">
        <f>COUNTIF(E2:E51,"Commercial")</f>
        <v>0</v>
      </c>
      <c r="J5" s="36" t="e">
        <f>I5/I21</f>
        <v>#DIV/0!</v>
      </c>
      <c r="K5" s="54">
        <f>SUMIF(E2:E51,"Commercial",F2:F51)</f>
        <v>0</v>
      </c>
      <c r="L5" s="36" t="e">
        <f>K5/K21</f>
        <v>#DIV/0!</v>
      </c>
    </row>
    <row r="6" spans="1:12" ht="12.75">
      <c r="A6" s="26">
        <v>5</v>
      </c>
      <c r="B6" s="26"/>
      <c r="C6" s="25"/>
      <c r="D6" s="25"/>
      <c r="E6" s="26"/>
      <c r="F6" s="30"/>
      <c r="G6" s="26"/>
      <c r="H6" s="9" t="s">
        <v>32</v>
      </c>
      <c r="I6" s="53">
        <f>COUNTIF(E2:E51,"Countertop")</f>
        <v>0</v>
      </c>
      <c r="J6" s="36" t="e">
        <f>I6/I21</f>
        <v>#DIV/0!</v>
      </c>
      <c r="K6" s="54">
        <f>SUMIF(E2:E51,"Countertop",F2:F51)</f>
        <v>0</v>
      </c>
      <c r="L6" s="36" t="e">
        <f>K6/K21</f>
        <v>#DIV/0!</v>
      </c>
    </row>
    <row r="7" spans="1:12" ht="12.75">
      <c r="A7" s="26">
        <v>6</v>
      </c>
      <c r="B7" s="26"/>
      <c r="C7" s="25"/>
      <c r="D7" s="25"/>
      <c r="E7" s="26"/>
      <c r="F7" s="30"/>
      <c r="G7" s="26"/>
      <c r="H7" s="9" t="s">
        <v>39</v>
      </c>
      <c r="I7" s="53">
        <f>COUNTIF(E2:E51,"Custom House")</f>
        <v>0</v>
      </c>
      <c r="J7" s="36" t="e">
        <f>I7/I21</f>
        <v>#DIV/0!</v>
      </c>
      <c r="K7" s="54">
        <f>SUMIF(E2:E51,"Custom House",F2:F51)</f>
        <v>0</v>
      </c>
      <c r="L7" s="36" t="e">
        <f>K7/K21</f>
        <v>#DIV/0!</v>
      </c>
    </row>
    <row r="8" spans="1:12" ht="12.75">
      <c r="A8" s="26">
        <v>7</v>
      </c>
      <c r="B8" s="26"/>
      <c r="C8" s="25"/>
      <c r="D8" s="25"/>
      <c r="E8" s="26"/>
      <c r="F8" s="30"/>
      <c r="G8" s="26"/>
      <c r="H8" s="9" t="s">
        <v>33</v>
      </c>
      <c r="I8" s="53">
        <f>COUNTIF(E2:E51,"Deck")</f>
        <v>0</v>
      </c>
      <c r="J8" s="36" t="e">
        <f>I8/I21</f>
        <v>#DIV/0!</v>
      </c>
      <c r="K8" s="54">
        <f>SUMIF(E2:E51,"Deck",F2:F51)</f>
        <v>0</v>
      </c>
      <c r="L8" s="36" t="e">
        <f>K8/K21</f>
        <v>#DIV/0!</v>
      </c>
    </row>
    <row r="9" spans="1:12" ht="12.75">
      <c r="A9" s="26">
        <v>8</v>
      </c>
      <c r="B9" s="26"/>
      <c r="C9" s="25"/>
      <c r="D9" s="25"/>
      <c r="E9" s="26"/>
      <c r="F9" s="30"/>
      <c r="G9" s="26"/>
      <c r="H9" s="9" t="s">
        <v>10</v>
      </c>
      <c r="I9" s="53">
        <f>COUNTIF(E2:E51,"Drywall Repair")</f>
        <v>0</v>
      </c>
      <c r="J9" s="36" t="e">
        <f>I9/I21</f>
        <v>#DIV/0!</v>
      </c>
      <c r="K9" s="54">
        <f>SUMIF(E2:E51,"Drywall Repair",F2:F51)</f>
        <v>0</v>
      </c>
      <c r="L9" s="36" t="e">
        <f>K9/K21</f>
        <v>#DIV/0!</v>
      </c>
    </row>
    <row r="10" spans="1:12" ht="12.75">
      <c r="A10" s="26">
        <v>9</v>
      </c>
      <c r="B10" s="26"/>
      <c r="C10" s="25"/>
      <c r="D10" s="25"/>
      <c r="E10" s="26"/>
      <c r="F10" s="30"/>
      <c r="G10" s="26"/>
      <c r="H10" s="9" t="s">
        <v>34</v>
      </c>
      <c r="I10" s="53">
        <f>COUNTIF(E2:E51,"Exterior Repair")</f>
        <v>0</v>
      </c>
      <c r="J10" s="36" t="e">
        <f>I10/I21</f>
        <v>#DIV/0!</v>
      </c>
      <c r="K10" s="54">
        <f>SUMIF(E2:E51,"Exterior Repair",F2:F51)</f>
        <v>0</v>
      </c>
      <c r="L10" s="36" t="e">
        <f>K10/K21</f>
        <v>#DIV/0!</v>
      </c>
    </row>
    <row r="11" spans="1:12" ht="12.75">
      <c r="A11" s="26">
        <v>10</v>
      </c>
      <c r="B11" s="26"/>
      <c r="C11" s="25"/>
      <c r="D11" s="25"/>
      <c r="E11" s="26"/>
      <c r="F11" s="30"/>
      <c r="G11" s="26"/>
      <c r="H11" s="9" t="s">
        <v>12</v>
      </c>
      <c r="I11" s="53">
        <f>COUNTIF(E2:E51,"Framing")</f>
        <v>0</v>
      </c>
      <c r="J11" s="36" t="e">
        <f>I11/I21</f>
        <v>#DIV/0!</v>
      </c>
      <c r="K11" s="54">
        <f>SUMIF(E2:E51,"Framing",F2:F51)</f>
        <v>0</v>
      </c>
      <c r="L11" s="36" t="e">
        <f>K11/K21</f>
        <v>#DIV/0!</v>
      </c>
    </row>
    <row r="12" spans="1:12" ht="12.75">
      <c r="A12" s="26">
        <v>11</v>
      </c>
      <c r="B12" s="26"/>
      <c r="C12" s="25"/>
      <c r="D12" s="25"/>
      <c r="E12" s="26"/>
      <c r="F12" s="30"/>
      <c r="G12" s="26"/>
      <c r="H12" s="9" t="s">
        <v>48</v>
      </c>
      <c r="I12" s="53">
        <f>COUNTIF(E2:E51,"Misc Interior")</f>
        <v>0</v>
      </c>
      <c r="J12" s="36" t="e">
        <f>I12/I21</f>
        <v>#DIV/0!</v>
      </c>
      <c r="K12" s="54">
        <f>SUMIF(E2:E51,"Misc Interior",F2:F51)</f>
        <v>0</v>
      </c>
      <c r="L12" s="36" t="e">
        <f>K12/K21</f>
        <v>#DIV/0!</v>
      </c>
    </row>
    <row r="13" spans="1:12" ht="12.75">
      <c r="A13" s="26">
        <v>12</v>
      </c>
      <c r="B13" s="26"/>
      <c r="C13" s="25"/>
      <c r="D13" s="25"/>
      <c r="E13" s="26"/>
      <c r="F13" s="30"/>
      <c r="G13" s="26"/>
      <c r="H13" s="9" t="s">
        <v>7</v>
      </c>
      <c r="I13" s="53">
        <f>COUNTIF(E2:E51,"Kitchen")</f>
        <v>0</v>
      </c>
      <c r="J13" s="36" t="e">
        <f>I13/I21</f>
        <v>#DIV/0!</v>
      </c>
      <c r="K13" s="54">
        <f>SUMIF(E2:E51,"Kitchen",F2:F51)</f>
        <v>0</v>
      </c>
      <c r="L13" s="36" t="e">
        <f>K13/K21</f>
        <v>#DIV/0!</v>
      </c>
    </row>
    <row r="14" spans="1:12" ht="12.75">
      <c r="A14" s="26">
        <v>13</v>
      </c>
      <c r="B14" s="26"/>
      <c r="C14" s="25"/>
      <c r="D14" s="25"/>
      <c r="E14" s="26"/>
      <c r="F14" s="30"/>
      <c r="G14" s="26"/>
      <c r="H14" s="9" t="s">
        <v>50</v>
      </c>
      <c r="I14" s="53">
        <f>COUNTIF(E2:E51,"Misc Exterior")</f>
        <v>0</v>
      </c>
      <c r="J14" s="36" t="e">
        <f>I14/I21</f>
        <v>#DIV/0!</v>
      </c>
      <c r="K14" s="54">
        <f>SUMIF(E2:E51,"Misc Exterior",F2:F51)</f>
        <v>0</v>
      </c>
      <c r="L14" s="36" t="e">
        <f>K14/K21</f>
        <v>#DIV/0!</v>
      </c>
    </row>
    <row r="15" spans="1:12" ht="12.75">
      <c r="A15" s="26">
        <v>14</v>
      </c>
      <c r="B15" s="26"/>
      <c r="C15" s="25"/>
      <c r="D15" s="25"/>
      <c r="E15" s="26"/>
      <c r="F15" s="30"/>
      <c r="G15" s="26"/>
      <c r="H15" s="9" t="s">
        <v>51</v>
      </c>
      <c r="I15" s="53">
        <f>COUNTIF(E2:E51,"Shower")</f>
        <v>0</v>
      </c>
      <c r="J15" s="36" t="e">
        <f>I15/I21</f>
        <v>#DIV/0!</v>
      </c>
      <c r="K15" s="54">
        <f>SUMIF(E2:E51,"Shower",F2:F51)</f>
        <v>0</v>
      </c>
      <c r="L15" s="36" t="e">
        <f>K15/K21</f>
        <v>#DIV/0!</v>
      </c>
    </row>
    <row r="16" spans="1:12" ht="12.75">
      <c r="A16" s="26">
        <v>15</v>
      </c>
      <c r="B16" s="26"/>
      <c r="C16" s="25"/>
      <c r="D16" s="25"/>
      <c r="E16" s="26"/>
      <c r="F16" s="30"/>
      <c r="G16" s="26"/>
      <c r="H16" s="9" t="s">
        <v>35</v>
      </c>
      <c r="I16" s="53">
        <f>COUNTIF(E2:E51,"Siding")</f>
        <v>0</v>
      </c>
      <c r="J16" s="36" t="e">
        <f>I16/I21</f>
        <v>#DIV/0!</v>
      </c>
      <c r="K16" s="54">
        <f>SUMIF(E2:E51,"Siding",F2:F51)</f>
        <v>0</v>
      </c>
      <c r="L16" s="36" t="e">
        <f>K16/K21</f>
        <v>#DIV/0!</v>
      </c>
    </row>
    <row r="17" spans="1:12" ht="12.75">
      <c r="A17" s="26">
        <v>16</v>
      </c>
      <c r="B17" s="26"/>
      <c r="C17" s="25"/>
      <c r="D17" s="25"/>
      <c r="E17" s="26"/>
      <c r="F17" s="30"/>
      <c r="G17" s="26"/>
      <c r="H17" s="9" t="s">
        <v>36</v>
      </c>
      <c r="I17" s="53">
        <f>COUNTIF(E2:E51,"Whole House")</f>
        <v>0</v>
      </c>
      <c r="J17" s="36" t="e">
        <f>I17/I21</f>
        <v>#DIV/0!</v>
      </c>
      <c r="K17" s="54">
        <f>SUMIF(E2:E51,"Whole House",F2:F51)</f>
        <v>0</v>
      </c>
      <c r="L17" s="36" t="e">
        <f>K17/K21</f>
        <v>#DIV/0!</v>
      </c>
    </row>
    <row r="18" spans="1:12" ht="12.75">
      <c r="A18" s="26">
        <v>17</v>
      </c>
      <c r="B18" s="26"/>
      <c r="C18" s="25"/>
      <c r="D18" s="25"/>
      <c r="E18" s="26"/>
      <c r="F18" s="30"/>
      <c r="G18" s="26"/>
      <c r="H18" s="9" t="s">
        <v>29</v>
      </c>
      <c r="I18" s="53">
        <f>COUNTIF(E2:E51,"Window")</f>
        <v>0</v>
      </c>
      <c r="J18" s="59" t="e">
        <f>I18/I21</f>
        <v>#DIV/0!</v>
      </c>
      <c r="K18" s="54">
        <f>SUMIF(E2:E51,"Window",F2:F51)</f>
        <v>0</v>
      </c>
      <c r="L18" s="36" t="e">
        <f>K18/K21</f>
        <v>#DIV/0!</v>
      </c>
    </row>
    <row r="19" spans="1:12" ht="12.75">
      <c r="A19" s="26">
        <v>18</v>
      </c>
      <c r="B19" s="26"/>
      <c r="C19" s="25"/>
      <c r="D19" s="25"/>
      <c r="E19" s="26"/>
      <c r="F19" s="30"/>
      <c r="G19" s="26"/>
      <c r="H19" s="9" t="s">
        <v>47</v>
      </c>
      <c r="I19" s="53">
        <f>COUNTIF(E2:E51,"Hoot")</f>
        <v>0</v>
      </c>
      <c r="J19" s="36" t="e">
        <f>I19/I21</f>
        <v>#DIV/0!</v>
      </c>
      <c r="K19" s="54">
        <f>SUMIF(E2:E51,"Hoot",F2:F51)</f>
        <v>0</v>
      </c>
      <c r="L19" s="36" t="e">
        <f>K19/K21</f>
        <v>#DIV/0!</v>
      </c>
    </row>
    <row r="20" spans="1:12" ht="12.75">
      <c r="A20" s="26">
        <v>19</v>
      </c>
      <c r="B20" s="26"/>
      <c r="C20" s="25"/>
      <c r="D20" s="25"/>
      <c r="E20" s="26"/>
      <c r="F20" s="30"/>
      <c r="G20" s="26"/>
      <c r="H20" s="9" t="s">
        <v>49</v>
      </c>
      <c r="I20" s="53">
        <f>COUNTIF(E2:E51,"T&amp;M")</f>
        <v>0</v>
      </c>
      <c r="J20" s="36" t="e">
        <f>I20/I21</f>
        <v>#DIV/0!</v>
      </c>
      <c r="K20" s="54">
        <f>SUMIF(E2:E51,"T &amp; M",F2:F51)</f>
        <v>0</v>
      </c>
      <c r="L20" s="36" t="e">
        <f>K20/K21</f>
        <v>#DIV/0!</v>
      </c>
    </row>
    <row r="21" spans="1:12" ht="12.75">
      <c r="A21">
        <v>20</v>
      </c>
      <c r="B21" s="26"/>
      <c r="C21" s="25"/>
      <c r="D21" s="25"/>
      <c r="E21" s="26"/>
      <c r="F21" s="30"/>
      <c r="G21" s="26"/>
      <c r="H21" s="9" t="s">
        <v>13</v>
      </c>
      <c r="I21" s="55">
        <f>SUM(I2:I20)</f>
        <v>0</v>
      </c>
      <c r="J21" s="36" t="e">
        <f>SUM(J2:J19)</f>
        <v>#DIV/0!</v>
      </c>
      <c r="K21" s="65">
        <f>SUM(K2:K20)</f>
        <v>0</v>
      </c>
      <c r="L21" s="36" t="e">
        <f>SUM(L2:L20)</f>
        <v>#DIV/0!</v>
      </c>
    </row>
    <row r="22" spans="1:12" ht="22.5">
      <c r="A22">
        <v>21</v>
      </c>
      <c r="B22" s="26"/>
      <c r="C22" s="25"/>
      <c r="D22" s="25"/>
      <c r="E22" s="26"/>
      <c r="F22" s="30"/>
      <c r="G22" s="26"/>
      <c r="H22" s="52" t="s">
        <v>3</v>
      </c>
      <c r="I22" s="37" t="s">
        <v>54</v>
      </c>
      <c r="J22" s="37" t="s">
        <v>58</v>
      </c>
      <c r="K22" s="37" t="s">
        <v>57</v>
      </c>
      <c r="L22" s="37" t="s">
        <v>59</v>
      </c>
    </row>
    <row r="23" spans="1:12" ht="12.75">
      <c r="A23">
        <v>22</v>
      </c>
      <c r="B23" s="26"/>
      <c r="C23" s="25"/>
      <c r="D23" s="25"/>
      <c r="E23" s="26"/>
      <c r="F23" s="30"/>
      <c r="G23" s="26"/>
      <c r="H23" s="32" t="s">
        <v>25</v>
      </c>
      <c r="I23" s="53">
        <f>COUNTIF(D2:D51,"Employee Referral")</f>
        <v>0</v>
      </c>
      <c r="J23" s="36" t="e">
        <f>I23/I36</f>
        <v>#DIV/0!</v>
      </c>
      <c r="K23" s="54">
        <f>SUMIF(D2:D51,"Employee Referral",F2:F51)</f>
        <v>0</v>
      </c>
      <c r="L23" s="36" t="e">
        <f>K23/K36</f>
        <v>#DIV/0!</v>
      </c>
    </row>
    <row r="24" spans="1:12" ht="12.75">
      <c r="A24">
        <v>23</v>
      </c>
      <c r="B24" s="26"/>
      <c r="C24" s="25"/>
      <c r="D24" s="25"/>
      <c r="E24" s="26"/>
      <c r="F24" s="30"/>
      <c r="G24" s="26"/>
      <c r="H24" s="9" t="s">
        <v>26</v>
      </c>
      <c r="I24" s="53">
        <f>COUNTIF(D2:D51,"Client Referral")</f>
        <v>0</v>
      </c>
      <c r="J24" s="36" t="e">
        <f>I24/I36</f>
        <v>#DIV/0!</v>
      </c>
      <c r="K24" s="54">
        <f>SUMIF(D2:D51,"Client Referral",F2:F51)</f>
        <v>0</v>
      </c>
      <c r="L24" s="36" t="e">
        <f>K24/K36</f>
        <v>#DIV/0!</v>
      </c>
    </row>
    <row r="25" spans="1:12" ht="12.75">
      <c r="A25">
        <v>24</v>
      </c>
      <c r="B25" s="26"/>
      <c r="C25" s="25"/>
      <c r="D25" s="25"/>
      <c r="E25" s="26"/>
      <c r="F25" s="30"/>
      <c r="G25" s="26"/>
      <c r="H25" s="9" t="s">
        <v>21</v>
      </c>
      <c r="I25" s="53">
        <f>COUNTIF(D2:D51,"Sub-Contractor")</f>
        <v>0</v>
      </c>
      <c r="J25" s="36" t="e">
        <f>I25/I36</f>
        <v>#DIV/0!</v>
      </c>
      <c r="K25" s="54">
        <f>SUMIF(D2:D51,"Sub-Contractor",F2:F51)</f>
        <v>0</v>
      </c>
      <c r="L25" s="36" t="e">
        <f>K25/K36</f>
        <v>#DIV/0!</v>
      </c>
    </row>
    <row r="26" spans="1:12" ht="12.75">
      <c r="A26">
        <v>25</v>
      </c>
      <c r="B26" s="26"/>
      <c r="C26" s="25"/>
      <c r="D26" s="25"/>
      <c r="E26" s="26"/>
      <c r="F26" s="30"/>
      <c r="G26" s="26"/>
      <c r="H26" s="9" t="s">
        <v>40</v>
      </c>
      <c r="I26" s="53">
        <f>COUNTIF(D2:D51,"Yard Sign")</f>
        <v>0</v>
      </c>
      <c r="J26" s="36" t="e">
        <f>I26/I36</f>
        <v>#DIV/0!</v>
      </c>
      <c r="K26" s="54">
        <f>SUMIF(D2:D51,"Yard Sign",F2:F51)</f>
        <v>0</v>
      </c>
      <c r="L26" s="36" t="e">
        <f>K26/K36</f>
        <v>#DIV/0!</v>
      </c>
    </row>
    <row r="27" spans="1:12" ht="12.75">
      <c r="A27">
        <v>26</v>
      </c>
      <c r="B27" s="26"/>
      <c r="C27" s="25"/>
      <c r="D27" s="25"/>
      <c r="E27" s="26"/>
      <c r="F27" s="30"/>
      <c r="G27" s="26"/>
      <c r="H27" s="9" t="s">
        <v>41</v>
      </c>
      <c r="I27" s="53">
        <f>COUNTIF(D2:D51,"Print Ad")</f>
        <v>0</v>
      </c>
      <c r="J27" s="36" t="e">
        <f>I27/I36</f>
        <v>#DIV/0!</v>
      </c>
      <c r="K27" s="54">
        <f>SUMIF(D2:D51,"Print Ad",F2:F51)</f>
        <v>0</v>
      </c>
      <c r="L27" s="36" t="e">
        <f>K27/K36</f>
        <v>#DIV/0!</v>
      </c>
    </row>
    <row r="28" spans="1:12" ht="12.75">
      <c r="A28">
        <v>27</v>
      </c>
      <c r="B28" s="26"/>
      <c r="C28" s="25"/>
      <c r="D28" s="25"/>
      <c r="E28" s="26"/>
      <c r="F28" s="30"/>
      <c r="G28" s="26"/>
      <c r="H28" s="9" t="s">
        <v>43</v>
      </c>
      <c r="I28" s="53">
        <f>COUNTIF(D2:D51,"TV")</f>
        <v>0</v>
      </c>
      <c r="J28" s="36" t="e">
        <f>I28/I36</f>
        <v>#DIV/0!</v>
      </c>
      <c r="K28" s="54">
        <f>SUMIF(D2:D51,"TV",F2:F51)</f>
        <v>0</v>
      </c>
      <c r="L28" s="36" t="e">
        <f>K28/K36</f>
        <v>#DIV/0!</v>
      </c>
    </row>
    <row r="29" spans="1:12" ht="12.75">
      <c r="A29">
        <v>28</v>
      </c>
      <c r="B29" s="26"/>
      <c r="C29" s="25"/>
      <c r="D29" s="25"/>
      <c r="E29" s="26"/>
      <c r="F29" s="30"/>
      <c r="G29" s="26"/>
      <c r="H29" s="9" t="s">
        <v>42</v>
      </c>
      <c r="I29" s="53">
        <f>COUNTIF(D2:D51,"Radio")</f>
        <v>0</v>
      </c>
      <c r="J29" s="36" t="e">
        <f>I29/I36</f>
        <v>#DIV/0!</v>
      </c>
      <c r="K29" s="54">
        <f>SUMIF(D2:D51,"Radio",F2:F51)</f>
        <v>0</v>
      </c>
      <c r="L29" s="36" t="e">
        <f>K29/K36</f>
        <v>#DIV/0!</v>
      </c>
    </row>
    <row r="30" spans="1:12" ht="12.75">
      <c r="A30">
        <v>29</v>
      </c>
      <c r="B30" s="26"/>
      <c r="C30" s="25"/>
      <c r="D30" s="25"/>
      <c r="E30" s="26"/>
      <c r="F30" s="30"/>
      <c r="G30" s="26"/>
      <c r="H30" s="9" t="s">
        <v>11</v>
      </c>
      <c r="I30" s="53">
        <f>COUNTIF(D2:D51,"Yellow Pages")</f>
        <v>0</v>
      </c>
      <c r="J30" s="36" t="e">
        <f>I30/I36</f>
        <v>#DIV/0!</v>
      </c>
      <c r="K30" s="54">
        <f>SUMIF(D2:D51,"Yellow Pages",F2:F51)</f>
        <v>0</v>
      </c>
      <c r="L30" s="36" t="e">
        <f>K30/K36</f>
        <v>#DIV/0!</v>
      </c>
    </row>
    <row r="31" spans="1:12" ht="12.75">
      <c r="A31">
        <v>30</v>
      </c>
      <c r="B31" s="26"/>
      <c r="C31" s="25"/>
      <c r="D31" s="25"/>
      <c r="E31" s="26"/>
      <c r="F31" s="30"/>
      <c r="G31" s="26"/>
      <c r="H31" s="9" t="s">
        <v>9</v>
      </c>
      <c r="I31" s="53">
        <f>COUNTIF(D2:D51,"Repeat Client")</f>
        <v>0</v>
      </c>
      <c r="J31" s="36" t="e">
        <f>I31/I36</f>
        <v>#DIV/0!</v>
      </c>
      <c r="K31" s="54">
        <f>SUMIF(D2:D51,"Repeat Client",F2:F51)</f>
        <v>0</v>
      </c>
      <c r="L31" s="36" t="e">
        <f>K31/K36</f>
        <v>#DIV/0!</v>
      </c>
    </row>
    <row r="32" spans="1:12" ht="12.75">
      <c r="A32">
        <v>31</v>
      </c>
      <c r="B32" s="26"/>
      <c r="C32" s="25"/>
      <c r="D32" s="25"/>
      <c r="E32" s="26"/>
      <c r="F32" s="30"/>
      <c r="G32" s="26"/>
      <c r="H32" s="32" t="s">
        <v>20</v>
      </c>
      <c r="I32" s="53">
        <f>COUNTIF(D2:D51,"Name Recognition")</f>
        <v>0</v>
      </c>
      <c r="J32" s="36" t="e">
        <f>I32/I36</f>
        <v>#DIV/0!</v>
      </c>
      <c r="K32" s="54">
        <f>SUMIF(D2:D51,"Name Recognition",F2:F51)</f>
        <v>0</v>
      </c>
      <c r="L32" s="36" t="e">
        <f>K32/K36</f>
        <v>#DIV/0!</v>
      </c>
    </row>
    <row r="33" spans="1:12" ht="12.75">
      <c r="A33">
        <v>32</v>
      </c>
      <c r="B33" s="26"/>
      <c r="C33" s="25"/>
      <c r="D33" s="25"/>
      <c r="E33" s="26"/>
      <c r="F33" s="30"/>
      <c r="G33" s="26"/>
      <c r="H33" s="9" t="s">
        <v>44</v>
      </c>
      <c r="I33" s="53">
        <f>COUNTIF(D2:D51,"Home Show")</f>
        <v>0</v>
      </c>
      <c r="J33" s="36" t="e">
        <f>I33/I36</f>
        <v>#DIV/0!</v>
      </c>
      <c r="K33" s="54">
        <f>SUMIF(D2:D51,"Home Show",F2:F51)</f>
        <v>0</v>
      </c>
      <c r="L33" s="36" t="e">
        <f>K33/K36</f>
        <v>#DIV/0!</v>
      </c>
    </row>
    <row r="34" spans="1:12" s="26" customFormat="1" ht="12.75">
      <c r="A34">
        <v>33</v>
      </c>
      <c r="C34" s="25"/>
      <c r="D34" s="25"/>
      <c r="F34" s="30"/>
      <c r="H34" s="31" t="s">
        <v>47</v>
      </c>
      <c r="I34" s="56">
        <f>COUNTIF(D2:D51,"Hoot")</f>
        <v>0</v>
      </c>
      <c r="J34" s="41" t="e">
        <f>I34/I36</f>
        <v>#DIV/0!</v>
      </c>
      <c r="K34" s="57">
        <f>SUMIF(D2:D51,"Hoot",F2:F51)</f>
        <v>0</v>
      </c>
      <c r="L34" s="41" t="e">
        <f>K34/K36</f>
        <v>#DIV/0!</v>
      </c>
    </row>
    <row r="35" spans="1:12" s="26" customFormat="1" ht="12.75">
      <c r="A35">
        <v>34</v>
      </c>
      <c r="C35" s="25"/>
      <c r="D35" s="25"/>
      <c r="F35" s="30"/>
      <c r="H35" s="31"/>
      <c r="I35" s="56"/>
      <c r="J35" s="56"/>
      <c r="K35" s="56"/>
      <c r="L35" s="56"/>
    </row>
    <row r="36" spans="1:12" s="26" customFormat="1" ht="12.75">
      <c r="A36">
        <v>35</v>
      </c>
      <c r="C36" s="25"/>
      <c r="D36" s="25"/>
      <c r="F36" s="30"/>
      <c r="H36" s="9" t="s">
        <v>13</v>
      </c>
      <c r="I36" s="55">
        <f>SUM(I23:I33)</f>
        <v>0</v>
      </c>
      <c r="J36" s="41" t="e">
        <f>SUM(J23:J35)</f>
        <v>#DIV/0!</v>
      </c>
      <c r="K36" s="66">
        <f>SUM(K23:K34)</f>
        <v>0</v>
      </c>
      <c r="L36" s="41" t="e">
        <f>SUM(L23:L34)</f>
        <v>#DIV/0!</v>
      </c>
    </row>
    <row r="37" spans="1:12" s="26" customFormat="1" ht="18.75">
      <c r="A37">
        <v>36</v>
      </c>
      <c r="C37" s="25"/>
      <c r="D37" s="25"/>
      <c r="F37" s="30"/>
      <c r="H37" s="48" t="s">
        <v>53</v>
      </c>
      <c r="I37" s="53"/>
      <c r="J37" s="36" t="e">
        <f>J23+J24+J25+J31</f>
        <v>#DIV/0!</v>
      </c>
      <c r="K37" s="56"/>
      <c r="L37" s="56"/>
    </row>
    <row r="38" spans="1:7" ht="12.75">
      <c r="A38">
        <v>37</v>
      </c>
      <c r="B38" s="26"/>
      <c r="C38" s="25"/>
      <c r="D38" s="25"/>
      <c r="E38" s="26"/>
      <c r="F38" s="30"/>
      <c r="G38" s="26"/>
    </row>
    <row r="39" spans="1:7" ht="12.75">
      <c r="A39">
        <v>38</v>
      </c>
      <c r="B39" s="26"/>
      <c r="C39" s="25"/>
      <c r="D39" s="25"/>
      <c r="E39" s="26"/>
      <c r="F39" s="30"/>
      <c r="G39" s="26"/>
    </row>
    <row r="40" spans="1:7" ht="12.75">
      <c r="A40">
        <v>39</v>
      </c>
      <c r="B40" s="26"/>
      <c r="C40" s="25"/>
      <c r="D40" s="25"/>
      <c r="E40" s="26"/>
      <c r="F40" s="30"/>
      <c r="G40" s="26"/>
    </row>
    <row r="41" spans="1:7" ht="12.75">
      <c r="A41">
        <v>40</v>
      </c>
      <c r="B41" s="26"/>
      <c r="C41" s="25"/>
      <c r="D41" s="25"/>
      <c r="E41" s="26"/>
      <c r="F41" s="30"/>
      <c r="G41" s="26"/>
    </row>
    <row r="42" spans="1:7" ht="12.75">
      <c r="A42">
        <v>41</v>
      </c>
      <c r="B42" s="26"/>
      <c r="C42" s="25"/>
      <c r="D42" s="25"/>
      <c r="E42" s="26"/>
      <c r="F42" s="30"/>
      <c r="G42" s="26"/>
    </row>
    <row r="43" spans="1:7" ht="12.75">
      <c r="A43">
        <v>42</v>
      </c>
      <c r="B43" s="26"/>
      <c r="C43" s="25"/>
      <c r="D43" s="25"/>
      <c r="E43" s="26"/>
      <c r="F43" s="30"/>
      <c r="G43" s="26"/>
    </row>
    <row r="44" spans="1:7" ht="12.75">
      <c r="A44">
        <v>43</v>
      </c>
      <c r="B44" s="26"/>
      <c r="C44" s="25"/>
      <c r="D44" s="25"/>
      <c r="E44" s="26"/>
      <c r="F44" s="30"/>
      <c r="G44" s="26"/>
    </row>
    <row r="45" spans="1:7" ht="12.75">
      <c r="A45">
        <v>44</v>
      </c>
      <c r="B45" s="26"/>
      <c r="C45" s="25"/>
      <c r="D45" s="25"/>
      <c r="E45" s="26"/>
      <c r="F45" s="30"/>
      <c r="G45" s="26"/>
    </row>
    <row r="46" spans="1:7" ht="12.75">
      <c r="A46">
        <v>45</v>
      </c>
      <c r="B46" s="26"/>
      <c r="C46" s="25"/>
      <c r="D46" s="25"/>
      <c r="E46" s="26"/>
      <c r="F46" s="30"/>
      <c r="G46" s="26"/>
    </row>
    <row r="47" spans="1:7" ht="12.75">
      <c r="A47">
        <v>46</v>
      </c>
      <c r="B47" s="26"/>
      <c r="C47" s="25"/>
      <c r="D47" s="25"/>
      <c r="E47" s="26"/>
      <c r="F47" s="30"/>
      <c r="G47" s="26"/>
    </row>
    <row r="48" spans="1:7" ht="12.75">
      <c r="A48">
        <v>47</v>
      </c>
      <c r="B48" s="26"/>
      <c r="C48" s="25"/>
      <c r="D48" s="25"/>
      <c r="E48" s="26"/>
      <c r="F48" s="30"/>
      <c r="G48" s="26"/>
    </row>
    <row r="49" spans="1:7" ht="12.75">
      <c r="A49">
        <v>48</v>
      </c>
      <c r="B49" s="26"/>
      <c r="C49" s="25"/>
      <c r="D49" s="25"/>
      <c r="E49" s="26"/>
      <c r="F49" s="30"/>
      <c r="G49" s="26"/>
    </row>
    <row r="50" spans="1:7" ht="12.75">
      <c r="A50">
        <v>49</v>
      </c>
      <c r="B50" s="26"/>
      <c r="C50" s="26"/>
      <c r="D50" s="26"/>
      <c r="E50" s="26"/>
      <c r="F50" s="26"/>
      <c r="G50" s="26"/>
    </row>
    <row r="51" spans="1:7" ht="12.75">
      <c r="A51">
        <v>50</v>
      </c>
      <c r="B51" s="26"/>
      <c r="C51" s="26"/>
      <c r="D51" s="26"/>
      <c r="E51" s="26"/>
      <c r="F51" s="26"/>
      <c r="G51" s="26"/>
    </row>
    <row r="52" spans="2:7" ht="12.75">
      <c r="B52" s="26"/>
      <c r="C52" s="26"/>
      <c r="D52" s="26"/>
      <c r="E52" s="26"/>
      <c r="F52" s="26"/>
      <c r="G52" s="26"/>
    </row>
    <row r="55" spans="1:9" ht="12.75">
      <c r="A55" s="5" t="s">
        <v>13</v>
      </c>
      <c r="B55">
        <f>SUM(B2:B51)</f>
        <v>0</v>
      </c>
      <c r="F55" s="63">
        <f>SUM(F2:F51)</f>
        <v>0</v>
      </c>
      <c r="G55">
        <f>SUM(G2:G51)</f>
        <v>0</v>
      </c>
      <c r="I55" s="9"/>
    </row>
    <row r="56" ht="12.75">
      <c r="I56" s="9"/>
    </row>
    <row r="57" spans="2:9" ht="15">
      <c r="B57" s="68" t="s">
        <v>14</v>
      </c>
      <c r="C57" s="69"/>
      <c r="D57" s="68"/>
      <c r="E57" s="46">
        <f>B55</f>
        <v>0</v>
      </c>
      <c r="F57" s="4"/>
      <c r="G57" s="20"/>
      <c r="H57" s="20"/>
      <c r="I57" s="9"/>
    </row>
    <row r="58" spans="2:9" ht="12.75">
      <c r="B58" s="68"/>
      <c r="C58" s="69"/>
      <c r="D58" s="68"/>
      <c r="E58" s="9"/>
      <c r="F58" s="4"/>
      <c r="G58" s="9"/>
      <c r="I58" s="9"/>
    </row>
    <row r="59" spans="2:7" ht="12.75">
      <c r="B59" s="68"/>
      <c r="C59" s="69"/>
      <c r="D59" s="68"/>
      <c r="E59" s="9"/>
      <c r="F59" s="4"/>
      <c r="G59" s="9"/>
    </row>
    <row r="60" spans="2:10" ht="12.75">
      <c r="B60" s="68" t="s">
        <v>15</v>
      </c>
      <c r="C60" s="69"/>
      <c r="D60" s="68"/>
      <c r="E60" s="47">
        <f>F55-E61</f>
        <v>0</v>
      </c>
      <c r="F60" s="4"/>
      <c r="G60" s="9"/>
      <c r="I60" s="9"/>
      <c r="J60" s="31"/>
    </row>
    <row r="61" spans="2:7" ht="12.75">
      <c r="B61" s="68" t="s">
        <v>16</v>
      </c>
      <c r="C61" s="69"/>
      <c r="D61" s="68"/>
      <c r="E61" s="11">
        <f>SUMIF(G2:G51,"&gt;0",F2:F51)</f>
        <v>0</v>
      </c>
      <c r="F61" s="4"/>
      <c r="G61" s="9"/>
    </row>
    <row r="62" spans="2:7" ht="12.75">
      <c r="B62" s="7"/>
      <c r="C62" s="8"/>
      <c r="D62" s="7"/>
      <c r="E62" s="11"/>
      <c r="F62" s="4"/>
      <c r="G62" s="9"/>
    </row>
    <row r="63" spans="2:7" ht="12.75">
      <c r="B63" s="70" t="s">
        <v>17</v>
      </c>
      <c r="C63" s="71"/>
      <c r="D63" s="70"/>
      <c r="E63" s="12" t="e">
        <f>G55/E57</f>
        <v>#DIV/0!</v>
      </c>
      <c r="F63" s="4"/>
      <c r="G63" s="9"/>
    </row>
    <row r="64" spans="2:7" ht="12.75">
      <c r="B64" s="70" t="s">
        <v>18</v>
      </c>
      <c r="C64" s="70"/>
      <c r="D64" s="70"/>
      <c r="E64" s="12" t="e">
        <f>E61/E60</f>
        <v>#DIV/0!</v>
      </c>
      <c r="F64" s="4"/>
      <c r="G64" s="9"/>
    </row>
    <row r="65" spans="2:7" ht="12.75">
      <c r="B65" s="70"/>
      <c r="C65" s="71"/>
      <c r="D65" s="70"/>
      <c r="E65" s="9"/>
      <c r="F65" s="4"/>
      <c r="G65" s="9"/>
    </row>
    <row r="66" spans="2:7" ht="12.75">
      <c r="B66" s="70" t="s">
        <v>28</v>
      </c>
      <c r="C66" s="71"/>
      <c r="D66" s="70"/>
      <c r="E66" s="10" t="e">
        <f>E61/G55</f>
        <v>#DIV/0!</v>
      </c>
      <c r="F66" s="4"/>
      <c r="G66" s="9"/>
    </row>
    <row r="67" spans="2:7" ht="12.75">
      <c r="B67" s="70" t="s">
        <v>24</v>
      </c>
      <c r="C67" s="71"/>
      <c r="D67" s="70"/>
      <c r="E67" s="10" t="e">
        <f>F55/B55</f>
        <v>#DIV/0!</v>
      </c>
      <c r="F67" s="4"/>
      <c r="G67" s="9"/>
    </row>
    <row r="68" spans="2:7" ht="12.75">
      <c r="B68" s="42"/>
      <c r="C68" s="43"/>
      <c r="D68" s="42"/>
      <c r="E68" s="10"/>
      <c r="F68" s="4"/>
      <c r="G68" s="9"/>
    </row>
    <row r="69" spans="3:7" ht="12.75">
      <c r="C69" s="3"/>
      <c r="D69" s="3"/>
      <c r="F69" s="4"/>
      <c r="G69" s="9"/>
    </row>
    <row r="70" spans="3:7" ht="12.75">
      <c r="C70" s="3"/>
      <c r="D70" s="3"/>
      <c r="F70" s="4"/>
      <c r="G70" s="9"/>
    </row>
    <row r="71" spans="3:7" ht="12.75">
      <c r="C71" s="3"/>
      <c r="D71" s="3"/>
      <c r="F71" s="4"/>
      <c r="G71" s="9"/>
    </row>
    <row r="72" spans="3:7" ht="12.75">
      <c r="C72" s="3"/>
      <c r="D72" s="3"/>
      <c r="F72" s="4"/>
      <c r="G72" s="9"/>
    </row>
    <row r="73" spans="3:7" ht="12.75">
      <c r="C73" s="3"/>
      <c r="D73" s="3"/>
      <c r="F73" s="4"/>
      <c r="G73" s="9"/>
    </row>
    <row r="74" spans="5:8" ht="12.75">
      <c r="E74" s="73" t="s">
        <v>27</v>
      </c>
      <c r="F74" s="73"/>
      <c r="G74" s="73"/>
      <c r="H74" s="73"/>
    </row>
    <row r="75" spans="5:8" ht="40.5" customHeight="1">
      <c r="E75" s="72" t="s">
        <v>19</v>
      </c>
      <c r="F75" s="72"/>
      <c r="G75" s="1" t="s">
        <v>22</v>
      </c>
      <c r="H75" s="2" t="s">
        <v>23</v>
      </c>
    </row>
    <row r="76" spans="5:8" ht="12.75">
      <c r="E76" s="14">
        <v>0</v>
      </c>
      <c r="F76" s="14">
        <v>2500</v>
      </c>
      <c r="G76" s="58">
        <f aca="true" t="shared" si="0" ref="G76:G83">SUMIF($F$2:$F$51,"&gt;"&amp;E76)-SUMIF($F$2:$F$51,"&gt;"&amp;F76)</f>
        <v>0</v>
      </c>
      <c r="H76" s="36" t="e">
        <f>G76/G85</f>
        <v>#DIV/0!</v>
      </c>
    </row>
    <row r="77" spans="5:9" ht="12.75">
      <c r="E77" s="14">
        <v>2501</v>
      </c>
      <c r="F77" s="14">
        <v>5000</v>
      </c>
      <c r="G77" s="15">
        <f t="shared" si="0"/>
        <v>0</v>
      </c>
      <c r="H77" s="36" t="e">
        <f>G77/G85</f>
        <v>#DIV/0!</v>
      </c>
      <c r="I77" s="13"/>
    </row>
    <row r="78" spans="5:8" ht="12.75">
      <c r="E78" s="14">
        <v>5001</v>
      </c>
      <c r="F78" s="14">
        <v>10000</v>
      </c>
      <c r="G78" s="15">
        <f t="shared" si="0"/>
        <v>0</v>
      </c>
      <c r="H78" s="36" t="e">
        <f>G78/G85</f>
        <v>#DIV/0!</v>
      </c>
    </row>
    <row r="79" spans="5:8" ht="12.75">
      <c r="E79" s="14">
        <v>10001</v>
      </c>
      <c r="F79" s="14">
        <v>25000</v>
      </c>
      <c r="G79" s="15">
        <f t="shared" si="0"/>
        <v>0</v>
      </c>
      <c r="H79" s="36" t="e">
        <f>G79/G85</f>
        <v>#DIV/0!</v>
      </c>
    </row>
    <row r="80" spans="5:8" ht="12.75">
      <c r="E80" s="14">
        <v>25001</v>
      </c>
      <c r="F80" s="14">
        <v>50000</v>
      </c>
      <c r="G80" s="15">
        <f t="shared" si="0"/>
        <v>0</v>
      </c>
      <c r="H80" s="36" t="e">
        <f>G80/G85</f>
        <v>#DIV/0!</v>
      </c>
    </row>
    <row r="81" spans="5:8" ht="12.75">
      <c r="E81" s="14">
        <v>50001</v>
      </c>
      <c r="F81" s="14">
        <v>75000</v>
      </c>
      <c r="G81" s="58">
        <f t="shared" si="0"/>
        <v>0</v>
      </c>
      <c r="H81" s="36" t="e">
        <f>G81/G85</f>
        <v>#DIV/0!</v>
      </c>
    </row>
    <row r="82" spans="5:8" ht="12.75">
      <c r="E82" s="14">
        <v>75001</v>
      </c>
      <c r="F82" s="14">
        <v>100000</v>
      </c>
      <c r="G82" s="15">
        <f t="shared" si="0"/>
        <v>0</v>
      </c>
      <c r="H82" s="36" t="e">
        <f>G82/G85</f>
        <v>#DIV/0!</v>
      </c>
    </row>
    <row r="83" spans="5:8" ht="12.75">
      <c r="E83" s="14">
        <v>100001</v>
      </c>
      <c r="F83" s="14">
        <v>500000</v>
      </c>
      <c r="G83" s="15">
        <f t="shared" si="0"/>
        <v>0</v>
      </c>
      <c r="H83" s="36" t="e">
        <f>G83/G85</f>
        <v>#DIV/0!</v>
      </c>
    </row>
    <row r="84" spans="5:8" ht="12.75">
      <c r="E84" s="4"/>
      <c r="F84" s="4"/>
      <c r="G84" s="3"/>
      <c r="H84" s="3"/>
    </row>
    <row r="85" spans="7:8" ht="12.75">
      <c r="G85" s="67">
        <f>SUM(G76:G84)</f>
        <v>0</v>
      </c>
      <c r="H85" s="12" t="e">
        <f>SUM(H76:H83)</f>
        <v>#DIV/0!</v>
      </c>
    </row>
  </sheetData>
  <mergeCells count="12">
    <mergeCell ref="B57:D57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E74:H74"/>
    <mergeCell ref="E75:F75"/>
  </mergeCells>
  <dataValidations count="3">
    <dataValidation type="list" allowBlank="1" showInputMessage="1" showErrorMessage="1" sqref="D19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D2:D18 D20:D49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E2:E49">
      <formula1>$H$2:$H$20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bestFit="1" customWidth="1"/>
    <col min="2" max="2" width="3.0039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6" width="12.28125" style="0" bestFit="1" customWidth="1"/>
    <col min="7" max="7" width="12.8515625" style="0" bestFit="1" customWidth="1"/>
    <col min="8" max="8" width="14.8515625" style="0" bestFit="1" customWidth="1"/>
    <col min="9" max="9" width="9.8515625" style="0" customWidth="1"/>
    <col min="10" max="10" width="11.00390625" style="0" bestFit="1" customWidth="1"/>
    <col min="11" max="12" width="12.28125" style="0" bestFit="1" customWidth="1"/>
  </cols>
  <sheetData>
    <row r="1" spans="1:12" s="23" customFormat="1" ht="30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0" t="s">
        <v>6</v>
      </c>
      <c r="H1" s="24" t="s">
        <v>4</v>
      </c>
      <c r="I1" s="37" t="s">
        <v>61</v>
      </c>
      <c r="J1" s="37" t="s">
        <v>58</v>
      </c>
      <c r="K1" s="37" t="s">
        <v>57</v>
      </c>
      <c r="L1" s="37" t="s">
        <v>59</v>
      </c>
    </row>
    <row r="2" spans="1:12" ht="12.75">
      <c r="A2" s="26">
        <v>1</v>
      </c>
      <c r="B2" s="26"/>
      <c r="C2" s="25"/>
      <c r="D2" s="25"/>
      <c r="E2" s="26"/>
      <c r="F2" s="30"/>
      <c r="G2" s="26"/>
      <c r="H2" s="9" t="s">
        <v>38</v>
      </c>
      <c r="I2" s="53">
        <f>COUNTIF(E2:E51,"addition")</f>
        <v>0</v>
      </c>
      <c r="J2" s="36" t="e">
        <f>I2/I21</f>
        <v>#DIV/0!</v>
      </c>
      <c r="K2" s="54">
        <f>SUMIF(E2:E51,"Addition",F2:F51)</f>
        <v>0</v>
      </c>
      <c r="L2" s="36" t="e">
        <f>K2/K21</f>
        <v>#DIV/0!</v>
      </c>
    </row>
    <row r="3" spans="1:12" ht="12.75">
      <c r="A3" s="26">
        <v>2</v>
      </c>
      <c r="B3" s="26"/>
      <c r="C3" s="25"/>
      <c r="D3" s="25"/>
      <c r="E3" s="26"/>
      <c r="F3" s="30"/>
      <c r="G3" s="26"/>
      <c r="H3" s="9" t="s">
        <v>30</v>
      </c>
      <c r="I3" s="53">
        <f>COUNTIF(E2:E51,"Basement")</f>
        <v>0</v>
      </c>
      <c r="J3" s="36" t="e">
        <f>I3/I21</f>
        <v>#DIV/0!</v>
      </c>
      <c r="K3" s="54">
        <f>SUMIF(E2:E51,"Basement",F2:F51)</f>
        <v>0</v>
      </c>
      <c r="L3" s="36" t="e">
        <f>K3/K21</f>
        <v>#DIV/0!</v>
      </c>
    </row>
    <row r="4" spans="1:12" ht="12.75">
      <c r="A4" s="26">
        <v>3</v>
      </c>
      <c r="B4" s="26"/>
      <c r="C4" s="25"/>
      <c r="D4" s="25"/>
      <c r="E4" s="26"/>
      <c r="F4" s="30"/>
      <c r="G4" s="26"/>
      <c r="H4" s="9" t="s">
        <v>8</v>
      </c>
      <c r="I4" s="53">
        <f>COUNTIF(E2:E51,"Bathroom")</f>
        <v>0</v>
      </c>
      <c r="J4" s="36" t="e">
        <f>I4/I21</f>
        <v>#DIV/0!</v>
      </c>
      <c r="K4" s="54">
        <f>SUMIF(E2:E51,"Bathroom",F2:F51)</f>
        <v>0</v>
      </c>
      <c r="L4" s="36" t="e">
        <f>K4/K21</f>
        <v>#DIV/0!</v>
      </c>
    </row>
    <row r="5" spans="1:12" ht="12.75">
      <c r="A5" s="26">
        <v>4</v>
      </c>
      <c r="B5" s="26"/>
      <c r="C5" s="25"/>
      <c r="D5" s="25"/>
      <c r="E5" s="26"/>
      <c r="F5" s="30"/>
      <c r="G5" s="26"/>
      <c r="H5" s="9" t="s">
        <v>31</v>
      </c>
      <c r="I5" s="53">
        <f>COUNTIF(E2:E51,"Commercial")</f>
        <v>0</v>
      </c>
      <c r="J5" s="36" t="e">
        <f>I5/I21</f>
        <v>#DIV/0!</v>
      </c>
      <c r="K5" s="54">
        <f>SUMIF(E2:E51,"Commercial",F2:F51)</f>
        <v>0</v>
      </c>
      <c r="L5" s="36" t="e">
        <f>K5/K21</f>
        <v>#DIV/0!</v>
      </c>
    </row>
    <row r="6" spans="1:12" ht="12.75">
      <c r="A6" s="26">
        <v>5</v>
      </c>
      <c r="B6" s="26"/>
      <c r="C6" s="25"/>
      <c r="D6" s="25"/>
      <c r="E6" s="26"/>
      <c r="F6" s="30"/>
      <c r="G6" s="26"/>
      <c r="H6" s="9" t="s">
        <v>32</v>
      </c>
      <c r="I6" s="53">
        <f>COUNTIF(E2:E51,"Countertop")</f>
        <v>0</v>
      </c>
      <c r="J6" s="36" t="e">
        <f>I6/I21</f>
        <v>#DIV/0!</v>
      </c>
      <c r="K6" s="54">
        <f>SUMIF(E2:E51,"Countertop",F2:F51)</f>
        <v>0</v>
      </c>
      <c r="L6" s="36" t="e">
        <f>K6/K21</f>
        <v>#DIV/0!</v>
      </c>
    </row>
    <row r="7" spans="1:12" ht="12.75">
      <c r="A7" s="26">
        <v>6</v>
      </c>
      <c r="B7" s="26"/>
      <c r="C7" s="25"/>
      <c r="D7" s="25"/>
      <c r="E7" s="26"/>
      <c r="F7" s="30"/>
      <c r="G7" s="26"/>
      <c r="H7" s="9" t="s">
        <v>39</v>
      </c>
      <c r="I7" s="53">
        <f>COUNTIF(E2:E51,"Custom House")</f>
        <v>0</v>
      </c>
      <c r="J7" s="36" t="e">
        <f>I7/I21</f>
        <v>#DIV/0!</v>
      </c>
      <c r="K7" s="54">
        <f>SUMIF(E2:E51,"Custom House",F2:F51)</f>
        <v>0</v>
      </c>
      <c r="L7" s="36" t="e">
        <f>K7/K21</f>
        <v>#DIV/0!</v>
      </c>
    </row>
    <row r="8" spans="1:12" ht="12.75">
      <c r="A8" s="26">
        <v>7</v>
      </c>
      <c r="B8" s="26"/>
      <c r="C8" s="25"/>
      <c r="D8" s="25"/>
      <c r="E8" s="26"/>
      <c r="F8" s="30"/>
      <c r="G8" s="26"/>
      <c r="H8" s="9" t="s">
        <v>33</v>
      </c>
      <c r="I8" s="53">
        <f>COUNTIF(E2:E51,"Deck")</f>
        <v>0</v>
      </c>
      <c r="J8" s="36" t="e">
        <f>I8/I21</f>
        <v>#DIV/0!</v>
      </c>
      <c r="K8" s="54">
        <f>SUMIF(E2:E51,"Deck",F2:F51)</f>
        <v>0</v>
      </c>
      <c r="L8" s="36" t="e">
        <f>K8/K21</f>
        <v>#DIV/0!</v>
      </c>
    </row>
    <row r="9" spans="1:12" ht="12.75">
      <c r="A9" s="26">
        <v>8</v>
      </c>
      <c r="B9" s="26"/>
      <c r="C9" s="25"/>
      <c r="D9" s="25"/>
      <c r="E9" s="26"/>
      <c r="F9" s="30"/>
      <c r="G9" s="26"/>
      <c r="H9" s="9" t="s">
        <v>10</v>
      </c>
      <c r="I9" s="53">
        <f>COUNTIF(E2:E51,"Drywall Repair")</f>
        <v>0</v>
      </c>
      <c r="J9" s="36" t="e">
        <f>I9/I21</f>
        <v>#DIV/0!</v>
      </c>
      <c r="K9" s="54">
        <f>SUMIF(E2:E51,"Drywall Repair",F2:F51)</f>
        <v>0</v>
      </c>
      <c r="L9" s="36" t="e">
        <f>K9/K21</f>
        <v>#DIV/0!</v>
      </c>
    </row>
    <row r="10" spans="1:12" ht="12.75">
      <c r="A10" s="26">
        <v>9</v>
      </c>
      <c r="B10" s="26"/>
      <c r="C10" s="25"/>
      <c r="D10" s="25"/>
      <c r="E10" s="26"/>
      <c r="F10" s="30"/>
      <c r="G10" s="26"/>
      <c r="H10" s="9" t="s">
        <v>34</v>
      </c>
      <c r="I10" s="53">
        <f>COUNTIF(E2:E51,"Exterior Repair")</f>
        <v>0</v>
      </c>
      <c r="J10" s="36" t="e">
        <f>I10/I21</f>
        <v>#DIV/0!</v>
      </c>
      <c r="K10" s="54">
        <f>SUMIF(E2:E51,"Exterior Repair",F2:F51)</f>
        <v>0</v>
      </c>
      <c r="L10" s="36" t="e">
        <f>K10/K21</f>
        <v>#DIV/0!</v>
      </c>
    </row>
    <row r="11" spans="1:12" ht="12.75">
      <c r="A11" s="26">
        <v>10</v>
      </c>
      <c r="B11" s="26"/>
      <c r="C11" s="25"/>
      <c r="D11" s="25"/>
      <c r="E11" s="26"/>
      <c r="F11" s="30"/>
      <c r="G11" s="26"/>
      <c r="H11" s="9" t="s">
        <v>12</v>
      </c>
      <c r="I11" s="53">
        <f>COUNTIF(E2:E51,"Framing")</f>
        <v>0</v>
      </c>
      <c r="J11" s="36" t="e">
        <f>I11/I21</f>
        <v>#DIV/0!</v>
      </c>
      <c r="K11" s="54">
        <f>SUMIF(E2:E51,"Framing",F2:F51)</f>
        <v>0</v>
      </c>
      <c r="L11" s="36" t="e">
        <f>K11/K21</f>
        <v>#DIV/0!</v>
      </c>
    </row>
    <row r="12" spans="1:12" ht="12.75">
      <c r="A12" s="26">
        <v>11</v>
      </c>
      <c r="B12" s="26"/>
      <c r="C12" s="25"/>
      <c r="D12" s="25"/>
      <c r="E12" s="26"/>
      <c r="F12" s="30"/>
      <c r="G12" s="26"/>
      <c r="H12" s="9" t="s">
        <v>48</v>
      </c>
      <c r="I12" s="53">
        <f>COUNTIF(E2:E51,"Misc Interior")</f>
        <v>0</v>
      </c>
      <c r="J12" s="36" t="e">
        <f>I12/I21</f>
        <v>#DIV/0!</v>
      </c>
      <c r="K12" s="54">
        <f>SUMIF(E2:E51,"Misc Interior",F2:F51)</f>
        <v>0</v>
      </c>
      <c r="L12" s="36" t="e">
        <f>K12/K21</f>
        <v>#DIV/0!</v>
      </c>
    </row>
    <row r="13" spans="1:12" ht="12.75">
      <c r="A13" s="26">
        <v>12</v>
      </c>
      <c r="B13" s="26"/>
      <c r="C13" s="25"/>
      <c r="D13" s="25"/>
      <c r="E13" s="26"/>
      <c r="F13" s="30"/>
      <c r="G13" s="26"/>
      <c r="H13" s="9" t="s">
        <v>7</v>
      </c>
      <c r="I13" s="53">
        <f>COUNTIF(E2:E51,"Kitchen")</f>
        <v>0</v>
      </c>
      <c r="J13" s="36" t="e">
        <f>I13/I21</f>
        <v>#DIV/0!</v>
      </c>
      <c r="K13" s="54">
        <f>SUMIF(E2:E51,"Kitchen",F2:F51)</f>
        <v>0</v>
      </c>
      <c r="L13" s="36" t="e">
        <f>K13/K21</f>
        <v>#DIV/0!</v>
      </c>
    </row>
    <row r="14" spans="1:12" ht="12.75">
      <c r="A14" s="26">
        <v>13</v>
      </c>
      <c r="B14" s="26"/>
      <c r="C14" s="25"/>
      <c r="D14" s="25"/>
      <c r="E14" s="26"/>
      <c r="F14" s="30"/>
      <c r="G14" s="26"/>
      <c r="H14" s="9" t="s">
        <v>50</v>
      </c>
      <c r="I14" s="53">
        <f>COUNTIF(E2:E51,"Misc Exterior")</f>
        <v>0</v>
      </c>
      <c r="J14" s="36" t="e">
        <f>I14/I21</f>
        <v>#DIV/0!</v>
      </c>
      <c r="K14" s="54">
        <f>SUMIF(E2:E51,"Misc Exterior",F2:F51)</f>
        <v>0</v>
      </c>
      <c r="L14" s="36" t="e">
        <f>K14/K21</f>
        <v>#DIV/0!</v>
      </c>
    </row>
    <row r="15" spans="1:12" ht="12.75">
      <c r="A15" s="26">
        <v>14</v>
      </c>
      <c r="B15" s="26"/>
      <c r="C15" s="25"/>
      <c r="D15" s="25"/>
      <c r="E15" s="26"/>
      <c r="F15" s="30"/>
      <c r="G15" s="26"/>
      <c r="H15" s="9" t="s">
        <v>51</v>
      </c>
      <c r="I15" s="53">
        <f>COUNTIF(E2:E51,"Shower")</f>
        <v>0</v>
      </c>
      <c r="J15" s="36" t="e">
        <f>I15/I21</f>
        <v>#DIV/0!</v>
      </c>
      <c r="K15" s="54">
        <f>SUMIF(E2:E51,"Shower",F2:F51)</f>
        <v>0</v>
      </c>
      <c r="L15" s="36" t="e">
        <f>K15/K21</f>
        <v>#DIV/0!</v>
      </c>
    </row>
    <row r="16" spans="1:12" ht="12.75">
      <c r="A16" s="26">
        <v>15</v>
      </c>
      <c r="B16" s="26"/>
      <c r="C16" s="25"/>
      <c r="D16" s="25"/>
      <c r="E16" s="26"/>
      <c r="F16" s="30"/>
      <c r="G16" s="26"/>
      <c r="H16" s="9" t="s">
        <v>35</v>
      </c>
      <c r="I16" s="53">
        <f>COUNTIF(E2:E51,"Siding")</f>
        <v>0</v>
      </c>
      <c r="J16" s="36" t="e">
        <f>I16/I21</f>
        <v>#DIV/0!</v>
      </c>
      <c r="K16" s="54">
        <f>SUMIF(E2:E51,"Siding",F2:F51)</f>
        <v>0</v>
      </c>
      <c r="L16" s="36" t="e">
        <f>K16/K21</f>
        <v>#DIV/0!</v>
      </c>
    </row>
    <row r="17" spans="1:12" ht="12.75">
      <c r="A17" s="26">
        <v>16</v>
      </c>
      <c r="B17" s="26"/>
      <c r="C17" s="25"/>
      <c r="D17" s="25"/>
      <c r="E17" s="26"/>
      <c r="F17" s="30"/>
      <c r="G17" s="26"/>
      <c r="H17" s="9" t="s">
        <v>36</v>
      </c>
      <c r="I17" s="53">
        <f>COUNTIF(E2:E51,"Whole House")</f>
        <v>0</v>
      </c>
      <c r="J17" s="36" t="e">
        <f>I17/I21</f>
        <v>#DIV/0!</v>
      </c>
      <c r="K17" s="54">
        <f>SUMIF(E2:E51,"Whole House",F2:F51)</f>
        <v>0</v>
      </c>
      <c r="L17" s="36" t="e">
        <f>K17/K21</f>
        <v>#DIV/0!</v>
      </c>
    </row>
    <row r="18" spans="1:12" ht="12.75">
      <c r="A18" s="26">
        <v>17</v>
      </c>
      <c r="B18" s="26"/>
      <c r="C18" s="25"/>
      <c r="D18" s="25"/>
      <c r="E18" s="26"/>
      <c r="F18" s="30"/>
      <c r="G18" s="26"/>
      <c r="H18" s="9" t="s">
        <v>29</v>
      </c>
      <c r="I18" s="53">
        <f>COUNTIF(E2:E51,"Window")</f>
        <v>0</v>
      </c>
      <c r="J18" s="59" t="e">
        <f>I18/I21</f>
        <v>#DIV/0!</v>
      </c>
      <c r="K18" s="54">
        <f>SUMIF(E2:E51,"Window",F2:F51)</f>
        <v>0</v>
      </c>
      <c r="L18" s="36" t="e">
        <f>K18/K21</f>
        <v>#DIV/0!</v>
      </c>
    </row>
    <row r="19" spans="1:12" ht="12.75">
      <c r="A19" s="26">
        <v>18</v>
      </c>
      <c r="B19" s="26"/>
      <c r="C19" s="25"/>
      <c r="D19" s="25"/>
      <c r="E19" s="26"/>
      <c r="F19" s="30"/>
      <c r="G19" s="26"/>
      <c r="H19" s="9" t="s">
        <v>47</v>
      </c>
      <c r="I19" s="53">
        <f>COUNTIF(E2:E51,"Hoot")</f>
        <v>0</v>
      </c>
      <c r="J19" s="36" t="e">
        <f>I19/I21</f>
        <v>#DIV/0!</v>
      </c>
      <c r="K19" s="54">
        <f>SUMIF(E2:E51,"Hoot",F2:F51)</f>
        <v>0</v>
      </c>
      <c r="L19" s="36" t="e">
        <f>K19/K21</f>
        <v>#DIV/0!</v>
      </c>
    </row>
    <row r="20" spans="1:12" ht="12.75">
      <c r="A20" s="26">
        <v>19</v>
      </c>
      <c r="B20" s="26"/>
      <c r="C20" s="25"/>
      <c r="D20" s="25"/>
      <c r="E20" s="26"/>
      <c r="F20" s="30"/>
      <c r="G20" s="26"/>
      <c r="H20" s="9" t="s">
        <v>49</v>
      </c>
      <c r="I20" s="53">
        <f>COUNTIF(E2:E51,"T&amp;M")</f>
        <v>0</v>
      </c>
      <c r="J20" s="36" t="e">
        <f>I20/I21</f>
        <v>#DIV/0!</v>
      </c>
      <c r="K20" s="54">
        <f>SUMIF(E2:E51,"T &amp; M",F2:F51)</f>
        <v>0</v>
      </c>
      <c r="L20" s="36" t="e">
        <f>K20/K21</f>
        <v>#DIV/0!</v>
      </c>
    </row>
    <row r="21" spans="1:12" ht="12.75">
      <c r="A21">
        <v>20</v>
      </c>
      <c r="B21" s="26"/>
      <c r="C21" s="25"/>
      <c r="D21" s="25"/>
      <c r="E21" s="26"/>
      <c r="F21" s="30"/>
      <c r="G21" s="26"/>
      <c r="H21" s="9" t="s">
        <v>13</v>
      </c>
      <c r="I21" s="55">
        <f>SUM(I2:I20)</f>
        <v>0</v>
      </c>
      <c r="J21" s="36" t="e">
        <f>SUM(J2:J19)</f>
        <v>#DIV/0!</v>
      </c>
      <c r="K21" s="65">
        <f>SUM(K2:K20)</f>
        <v>0</v>
      </c>
      <c r="L21" s="36" t="e">
        <f>SUM(L2:L20)</f>
        <v>#DIV/0!</v>
      </c>
    </row>
    <row r="22" spans="1:12" ht="22.5">
      <c r="A22">
        <v>21</v>
      </c>
      <c r="B22" s="26"/>
      <c r="C22" s="25"/>
      <c r="D22" s="25"/>
      <c r="E22" s="26"/>
      <c r="F22" s="30"/>
      <c r="G22" s="26"/>
      <c r="H22" s="52" t="s">
        <v>3</v>
      </c>
      <c r="I22" s="37" t="s">
        <v>54</v>
      </c>
      <c r="J22" s="37" t="s">
        <v>58</v>
      </c>
      <c r="K22" s="37" t="s">
        <v>57</v>
      </c>
      <c r="L22" s="37" t="s">
        <v>59</v>
      </c>
    </row>
    <row r="23" spans="1:12" ht="12.75">
      <c r="A23">
        <v>22</v>
      </c>
      <c r="B23" s="26"/>
      <c r="C23" s="25"/>
      <c r="D23" s="25"/>
      <c r="E23" s="26"/>
      <c r="F23" s="30"/>
      <c r="G23" s="26"/>
      <c r="H23" s="32" t="s">
        <v>25</v>
      </c>
      <c r="I23" s="53">
        <f>COUNTIF(D2:D51,"Employee Referral")</f>
        <v>0</v>
      </c>
      <c r="J23" s="36" t="e">
        <f>I23/I36</f>
        <v>#DIV/0!</v>
      </c>
      <c r="K23" s="54">
        <f>SUMIF(D2:D51,"Employee Referral",F2:F51)</f>
        <v>0</v>
      </c>
      <c r="L23" s="36" t="e">
        <f>K23/K36</f>
        <v>#DIV/0!</v>
      </c>
    </row>
    <row r="24" spans="1:12" ht="12.75">
      <c r="A24">
        <v>23</v>
      </c>
      <c r="B24" s="26"/>
      <c r="C24" s="25"/>
      <c r="D24" s="25"/>
      <c r="E24" s="26"/>
      <c r="F24" s="30"/>
      <c r="G24" s="26"/>
      <c r="H24" s="9" t="s">
        <v>26</v>
      </c>
      <c r="I24" s="53">
        <f>COUNTIF(D2:D51,"Client Referral")</f>
        <v>0</v>
      </c>
      <c r="J24" s="36" t="e">
        <f>I24/I36</f>
        <v>#DIV/0!</v>
      </c>
      <c r="K24" s="54">
        <f>SUMIF(D2:D51,"Client Referral",F2:F51)</f>
        <v>0</v>
      </c>
      <c r="L24" s="36" t="e">
        <f>K24/K36</f>
        <v>#DIV/0!</v>
      </c>
    </row>
    <row r="25" spans="1:12" ht="12.75">
      <c r="A25">
        <v>24</v>
      </c>
      <c r="B25" s="26"/>
      <c r="C25" s="25"/>
      <c r="D25" s="25"/>
      <c r="E25" s="26"/>
      <c r="F25" s="30"/>
      <c r="G25" s="26"/>
      <c r="H25" s="9" t="s">
        <v>21</v>
      </c>
      <c r="I25" s="53">
        <f>COUNTIF(D2:D51,"Sub-Contractor")</f>
        <v>0</v>
      </c>
      <c r="J25" s="36" t="e">
        <f>I25/I36</f>
        <v>#DIV/0!</v>
      </c>
      <c r="K25" s="54">
        <f>SUMIF(D2:D51,"Sub-Contractor",F2:F51)</f>
        <v>0</v>
      </c>
      <c r="L25" s="36" t="e">
        <f>K25/K36</f>
        <v>#DIV/0!</v>
      </c>
    </row>
    <row r="26" spans="1:12" ht="12.75">
      <c r="A26">
        <v>25</v>
      </c>
      <c r="B26" s="26"/>
      <c r="C26" s="25"/>
      <c r="D26" s="25"/>
      <c r="E26" s="26"/>
      <c r="F26" s="30"/>
      <c r="G26" s="26"/>
      <c r="H26" s="9" t="s">
        <v>40</v>
      </c>
      <c r="I26" s="53">
        <f>COUNTIF(D2:D51,"Yard Sign")</f>
        <v>0</v>
      </c>
      <c r="J26" s="36" t="e">
        <f>I26/I36</f>
        <v>#DIV/0!</v>
      </c>
      <c r="K26" s="54">
        <f>SUMIF(D2:D51,"Yard Sign",F2:F51)</f>
        <v>0</v>
      </c>
      <c r="L26" s="36" t="e">
        <f>K26/K36</f>
        <v>#DIV/0!</v>
      </c>
    </row>
    <row r="27" spans="1:12" ht="12.75">
      <c r="A27">
        <v>26</v>
      </c>
      <c r="B27" s="26"/>
      <c r="C27" s="25"/>
      <c r="D27" s="25"/>
      <c r="E27" s="26"/>
      <c r="F27" s="30"/>
      <c r="G27" s="26"/>
      <c r="H27" s="9" t="s">
        <v>41</v>
      </c>
      <c r="I27" s="53">
        <f>COUNTIF(D2:D51,"Print Ad")</f>
        <v>0</v>
      </c>
      <c r="J27" s="36" t="e">
        <f>I27/I36</f>
        <v>#DIV/0!</v>
      </c>
      <c r="K27" s="54">
        <f>SUMIF(D2:D51,"Print Ad",F2:F51)</f>
        <v>0</v>
      </c>
      <c r="L27" s="36" t="e">
        <f>K27/K36</f>
        <v>#DIV/0!</v>
      </c>
    </row>
    <row r="28" spans="1:12" ht="12.75">
      <c r="A28">
        <v>27</v>
      </c>
      <c r="B28" s="26"/>
      <c r="C28" s="25"/>
      <c r="D28" s="25"/>
      <c r="E28" s="26"/>
      <c r="F28" s="30"/>
      <c r="G28" s="26"/>
      <c r="H28" s="9" t="s">
        <v>43</v>
      </c>
      <c r="I28" s="53">
        <f>COUNTIF(D2:D51,"TV")</f>
        <v>0</v>
      </c>
      <c r="J28" s="36" t="e">
        <f>I28/I36</f>
        <v>#DIV/0!</v>
      </c>
      <c r="K28" s="54">
        <f>SUMIF(D2:D51,"TV",F2:F51)</f>
        <v>0</v>
      </c>
      <c r="L28" s="36" t="e">
        <f>K28/K36</f>
        <v>#DIV/0!</v>
      </c>
    </row>
    <row r="29" spans="1:12" ht="12.75">
      <c r="A29">
        <v>28</v>
      </c>
      <c r="B29" s="26"/>
      <c r="C29" s="25"/>
      <c r="D29" s="25"/>
      <c r="E29" s="26"/>
      <c r="F29" s="30"/>
      <c r="G29" s="26"/>
      <c r="H29" s="9" t="s">
        <v>42</v>
      </c>
      <c r="I29" s="53">
        <f>COUNTIF(D2:D51,"Radio")</f>
        <v>0</v>
      </c>
      <c r="J29" s="36" t="e">
        <f>I29/I36</f>
        <v>#DIV/0!</v>
      </c>
      <c r="K29" s="54">
        <f>SUMIF(D2:D51,"Radio",F2:F51)</f>
        <v>0</v>
      </c>
      <c r="L29" s="36" t="e">
        <f>K29/K36</f>
        <v>#DIV/0!</v>
      </c>
    </row>
    <row r="30" spans="1:12" ht="12.75">
      <c r="A30">
        <v>29</v>
      </c>
      <c r="B30" s="26"/>
      <c r="C30" s="25"/>
      <c r="D30" s="25"/>
      <c r="E30" s="26"/>
      <c r="F30" s="30"/>
      <c r="G30" s="26"/>
      <c r="H30" s="9" t="s">
        <v>11</v>
      </c>
      <c r="I30" s="53">
        <f>COUNTIF(D2:D51,"Yellow Pages")</f>
        <v>0</v>
      </c>
      <c r="J30" s="36" t="e">
        <f>I30/I36</f>
        <v>#DIV/0!</v>
      </c>
      <c r="K30" s="54">
        <f>SUMIF(D2:D51,"Yellow Pages",F2:F51)</f>
        <v>0</v>
      </c>
      <c r="L30" s="36" t="e">
        <f>K30/K36</f>
        <v>#DIV/0!</v>
      </c>
    </row>
    <row r="31" spans="1:12" ht="12.75">
      <c r="A31">
        <v>30</v>
      </c>
      <c r="B31" s="26"/>
      <c r="C31" s="25"/>
      <c r="D31" s="25"/>
      <c r="E31" s="26"/>
      <c r="F31" s="30"/>
      <c r="G31" s="26"/>
      <c r="H31" s="9" t="s">
        <v>9</v>
      </c>
      <c r="I31" s="53">
        <f>COUNTIF(D2:D51,"Repeat Client")</f>
        <v>0</v>
      </c>
      <c r="J31" s="36" t="e">
        <f>I31/I36</f>
        <v>#DIV/0!</v>
      </c>
      <c r="K31" s="54">
        <f>SUMIF(D2:D51,"Repeat Client",F2:F51)</f>
        <v>0</v>
      </c>
      <c r="L31" s="36" t="e">
        <f>K31/K36</f>
        <v>#DIV/0!</v>
      </c>
    </row>
    <row r="32" spans="1:12" ht="12.75">
      <c r="A32">
        <v>31</v>
      </c>
      <c r="B32" s="26"/>
      <c r="C32" s="25"/>
      <c r="D32" s="25"/>
      <c r="E32" s="26"/>
      <c r="F32" s="30"/>
      <c r="G32" s="26"/>
      <c r="H32" s="32" t="s">
        <v>20</v>
      </c>
      <c r="I32" s="53">
        <f>COUNTIF(D2:D51,"Name Recognition")</f>
        <v>0</v>
      </c>
      <c r="J32" s="36" t="e">
        <f>I32/I36</f>
        <v>#DIV/0!</v>
      </c>
      <c r="K32" s="54">
        <f>SUMIF(D2:D51,"Name Recognition",F2:F51)</f>
        <v>0</v>
      </c>
      <c r="L32" s="36" t="e">
        <f>K32/K36</f>
        <v>#DIV/0!</v>
      </c>
    </row>
    <row r="33" spans="1:12" ht="12.75">
      <c r="A33">
        <v>32</v>
      </c>
      <c r="B33" s="26"/>
      <c r="C33" s="25"/>
      <c r="D33" s="25"/>
      <c r="E33" s="26"/>
      <c r="F33" s="30"/>
      <c r="G33" s="26"/>
      <c r="H33" s="9" t="s">
        <v>44</v>
      </c>
      <c r="I33" s="53">
        <f>COUNTIF(D2:D51,"Home Show")</f>
        <v>0</v>
      </c>
      <c r="J33" s="36" t="e">
        <f>I33/I36</f>
        <v>#DIV/0!</v>
      </c>
      <c r="K33" s="54">
        <f>SUMIF(D2:D51,"Home Show",F2:F51)</f>
        <v>0</v>
      </c>
      <c r="L33" s="36" t="e">
        <f>K33/K36</f>
        <v>#DIV/0!</v>
      </c>
    </row>
    <row r="34" spans="1:12" s="26" customFormat="1" ht="12.75">
      <c r="A34">
        <v>33</v>
      </c>
      <c r="C34" s="25"/>
      <c r="D34" s="25"/>
      <c r="F34" s="30"/>
      <c r="H34" s="31" t="s">
        <v>47</v>
      </c>
      <c r="I34" s="56">
        <f>COUNTIF(D2:D51,"Hoot")</f>
        <v>0</v>
      </c>
      <c r="J34" s="41" t="e">
        <f>I34/I36</f>
        <v>#DIV/0!</v>
      </c>
      <c r="K34" s="57">
        <f>SUMIF(D2:D51,"Hoot",F2:F51)</f>
        <v>0</v>
      </c>
      <c r="L34" s="41" t="e">
        <f>K34/K36</f>
        <v>#DIV/0!</v>
      </c>
    </row>
    <row r="35" spans="1:12" s="26" customFormat="1" ht="12.75">
      <c r="A35">
        <v>34</v>
      </c>
      <c r="C35" s="25"/>
      <c r="D35" s="25"/>
      <c r="F35" s="30"/>
      <c r="H35" s="31"/>
      <c r="I35" s="56"/>
      <c r="J35" s="56"/>
      <c r="K35" s="56"/>
      <c r="L35" s="56"/>
    </row>
    <row r="36" spans="1:12" s="26" customFormat="1" ht="12.75">
      <c r="A36">
        <v>35</v>
      </c>
      <c r="C36" s="25"/>
      <c r="D36" s="25"/>
      <c r="F36" s="30"/>
      <c r="H36" s="9" t="s">
        <v>13</v>
      </c>
      <c r="I36" s="55">
        <f>SUM(I23:I33)</f>
        <v>0</v>
      </c>
      <c r="J36" s="41" t="e">
        <f>SUM(J23:J35)</f>
        <v>#DIV/0!</v>
      </c>
      <c r="K36" s="66">
        <f>SUM(K23:K34)</f>
        <v>0</v>
      </c>
      <c r="L36" s="41" t="e">
        <f>SUM(L23:L34)</f>
        <v>#DIV/0!</v>
      </c>
    </row>
    <row r="37" spans="1:12" s="26" customFormat="1" ht="18.75">
      <c r="A37">
        <v>36</v>
      </c>
      <c r="C37" s="25"/>
      <c r="D37" s="25"/>
      <c r="F37" s="30"/>
      <c r="H37" s="48" t="s">
        <v>53</v>
      </c>
      <c r="I37" s="53"/>
      <c r="J37" s="36" t="e">
        <f>J23+J24+J25+J31</f>
        <v>#DIV/0!</v>
      </c>
      <c r="K37" s="56"/>
      <c r="L37" s="56"/>
    </row>
    <row r="38" spans="1:7" ht="12.75">
      <c r="A38">
        <v>37</v>
      </c>
      <c r="B38" s="26"/>
      <c r="C38" s="25"/>
      <c r="D38" s="25"/>
      <c r="E38" s="26"/>
      <c r="F38" s="30"/>
      <c r="G38" s="26"/>
    </row>
    <row r="39" spans="1:7" ht="12.75">
      <c r="A39">
        <v>38</v>
      </c>
      <c r="B39" s="26"/>
      <c r="C39" s="25"/>
      <c r="D39" s="25"/>
      <c r="E39" s="26"/>
      <c r="F39" s="30"/>
      <c r="G39" s="26"/>
    </row>
    <row r="40" spans="1:7" ht="12.75">
      <c r="A40">
        <v>39</v>
      </c>
      <c r="B40" s="26"/>
      <c r="C40" s="25"/>
      <c r="D40" s="25"/>
      <c r="E40" s="26"/>
      <c r="F40" s="30"/>
      <c r="G40" s="26"/>
    </row>
    <row r="41" spans="1:7" ht="12.75">
      <c r="A41">
        <v>40</v>
      </c>
      <c r="B41" s="26"/>
      <c r="C41" s="25"/>
      <c r="D41" s="25"/>
      <c r="E41" s="26"/>
      <c r="F41" s="30"/>
      <c r="G41" s="26"/>
    </row>
    <row r="42" spans="1:7" ht="12.75">
      <c r="A42">
        <v>41</v>
      </c>
      <c r="B42" s="26"/>
      <c r="C42" s="25"/>
      <c r="D42" s="25"/>
      <c r="E42" s="26"/>
      <c r="F42" s="30"/>
      <c r="G42" s="26"/>
    </row>
    <row r="43" spans="1:7" ht="12.75">
      <c r="A43">
        <v>42</v>
      </c>
      <c r="B43" s="26"/>
      <c r="C43" s="25"/>
      <c r="D43" s="25"/>
      <c r="E43" s="26"/>
      <c r="F43" s="30"/>
      <c r="G43" s="26"/>
    </row>
    <row r="44" spans="1:7" ht="12.75">
      <c r="A44">
        <v>43</v>
      </c>
      <c r="B44" s="26"/>
      <c r="C44" s="25"/>
      <c r="D44" s="25"/>
      <c r="E44" s="26"/>
      <c r="F44" s="30"/>
      <c r="G44" s="26"/>
    </row>
    <row r="45" spans="1:7" ht="12.75">
      <c r="A45">
        <v>44</v>
      </c>
      <c r="B45" s="26"/>
      <c r="C45" s="25"/>
      <c r="D45" s="25"/>
      <c r="E45" s="26"/>
      <c r="F45" s="30"/>
      <c r="G45" s="26"/>
    </row>
    <row r="46" spans="1:7" ht="12.75">
      <c r="A46">
        <v>45</v>
      </c>
      <c r="B46" s="26"/>
      <c r="C46" s="25"/>
      <c r="D46" s="25"/>
      <c r="E46" s="26"/>
      <c r="F46" s="30"/>
      <c r="G46" s="26"/>
    </row>
    <row r="47" spans="1:7" ht="12.75">
      <c r="A47">
        <v>46</v>
      </c>
      <c r="B47" s="26"/>
      <c r="C47" s="25"/>
      <c r="D47" s="25"/>
      <c r="E47" s="26"/>
      <c r="F47" s="30"/>
      <c r="G47" s="26"/>
    </row>
    <row r="48" spans="1:7" ht="12.75">
      <c r="A48">
        <v>47</v>
      </c>
      <c r="B48" s="26"/>
      <c r="C48" s="25"/>
      <c r="D48" s="25"/>
      <c r="E48" s="26"/>
      <c r="F48" s="30"/>
      <c r="G48" s="26"/>
    </row>
    <row r="49" spans="1:7" ht="12.75">
      <c r="A49">
        <v>48</v>
      </c>
      <c r="B49" s="26"/>
      <c r="C49" s="25"/>
      <c r="D49" s="25"/>
      <c r="E49" s="26"/>
      <c r="F49" s="30"/>
      <c r="G49" s="26"/>
    </row>
    <row r="50" spans="1:7" ht="12.75">
      <c r="A50">
        <v>49</v>
      </c>
      <c r="B50" s="26"/>
      <c r="C50" s="26"/>
      <c r="D50" s="26"/>
      <c r="E50" s="26"/>
      <c r="F50" s="26"/>
      <c r="G50" s="26"/>
    </row>
    <row r="51" spans="1:7" ht="12.75">
      <c r="A51">
        <v>50</v>
      </c>
      <c r="B51" s="26"/>
      <c r="C51" s="26"/>
      <c r="D51" s="26"/>
      <c r="E51" s="26"/>
      <c r="F51" s="26"/>
      <c r="G51" s="26"/>
    </row>
    <row r="52" spans="2:7" ht="12.75">
      <c r="B52" s="26"/>
      <c r="C52" s="26"/>
      <c r="D52" s="26"/>
      <c r="E52" s="26"/>
      <c r="F52" s="26"/>
      <c r="G52" s="26"/>
    </row>
    <row r="55" spans="1:9" ht="12.75">
      <c r="A55" s="5" t="s">
        <v>13</v>
      </c>
      <c r="B55">
        <f>SUM(B2:B51)</f>
        <v>0</v>
      </c>
      <c r="F55" s="63">
        <f>SUM(F2:F51)</f>
        <v>0</v>
      </c>
      <c r="G55">
        <f>SUM(G2:G51)</f>
        <v>0</v>
      </c>
      <c r="I55" s="9"/>
    </row>
    <row r="56" ht="12.75">
      <c r="I56" s="9"/>
    </row>
    <row r="57" spans="2:9" ht="15">
      <c r="B57" s="68" t="s">
        <v>14</v>
      </c>
      <c r="C57" s="69"/>
      <c r="D57" s="68"/>
      <c r="E57" s="46">
        <f>B55</f>
        <v>0</v>
      </c>
      <c r="F57" s="4"/>
      <c r="G57" s="20"/>
      <c r="H57" s="20"/>
      <c r="I57" s="9"/>
    </row>
    <row r="58" spans="2:9" ht="12.75">
      <c r="B58" s="68"/>
      <c r="C58" s="69"/>
      <c r="D58" s="68"/>
      <c r="E58" s="9"/>
      <c r="F58" s="4"/>
      <c r="G58" s="9"/>
      <c r="I58" s="9"/>
    </row>
    <row r="59" spans="2:7" ht="12.75">
      <c r="B59" s="68"/>
      <c r="C59" s="69"/>
      <c r="D59" s="68"/>
      <c r="E59" s="9"/>
      <c r="F59" s="4"/>
      <c r="G59" s="9"/>
    </row>
    <row r="60" spans="2:10" ht="12.75">
      <c r="B60" s="68" t="s">
        <v>15</v>
      </c>
      <c r="C60" s="69"/>
      <c r="D60" s="68"/>
      <c r="E60" s="47">
        <f>F55-E61</f>
        <v>0</v>
      </c>
      <c r="F60" s="4"/>
      <c r="G60" s="9"/>
      <c r="I60" s="9"/>
      <c r="J60" s="31"/>
    </row>
    <row r="61" spans="2:7" ht="12.75">
      <c r="B61" s="68" t="s">
        <v>16</v>
      </c>
      <c r="C61" s="69"/>
      <c r="D61" s="68"/>
      <c r="E61" s="11">
        <f>SUMIF(G2:G51,"&gt;0",F2:F51)</f>
        <v>0</v>
      </c>
      <c r="F61" s="4"/>
      <c r="G61" s="9"/>
    </row>
    <row r="62" spans="2:7" ht="12.75">
      <c r="B62" s="7"/>
      <c r="C62" s="8"/>
      <c r="D62" s="7"/>
      <c r="E62" s="11"/>
      <c r="F62" s="4"/>
      <c r="G62" s="9"/>
    </row>
    <row r="63" spans="2:7" ht="12.75">
      <c r="B63" s="70" t="s">
        <v>17</v>
      </c>
      <c r="C63" s="71"/>
      <c r="D63" s="70"/>
      <c r="E63" s="12" t="e">
        <f>G55/E57</f>
        <v>#DIV/0!</v>
      </c>
      <c r="F63" s="4"/>
      <c r="G63" s="9"/>
    </row>
    <row r="64" spans="2:7" ht="12.75">
      <c r="B64" s="70" t="s">
        <v>18</v>
      </c>
      <c r="C64" s="70"/>
      <c r="D64" s="70"/>
      <c r="E64" s="12" t="e">
        <f>E61/E60</f>
        <v>#DIV/0!</v>
      </c>
      <c r="F64" s="4"/>
      <c r="G64" s="9"/>
    </row>
    <row r="65" spans="2:7" ht="12.75">
      <c r="B65" s="70"/>
      <c r="C65" s="71"/>
      <c r="D65" s="70"/>
      <c r="E65" s="9"/>
      <c r="F65" s="4"/>
      <c r="G65" s="9"/>
    </row>
    <row r="66" spans="2:7" ht="12.75">
      <c r="B66" s="70" t="s">
        <v>28</v>
      </c>
      <c r="C66" s="71"/>
      <c r="D66" s="70"/>
      <c r="E66" s="10" t="e">
        <f>E61/G55</f>
        <v>#DIV/0!</v>
      </c>
      <c r="F66" s="4"/>
      <c r="G66" s="9"/>
    </row>
    <row r="67" spans="2:7" ht="12.75">
      <c r="B67" s="70" t="s">
        <v>24</v>
      </c>
      <c r="C67" s="71"/>
      <c r="D67" s="70"/>
      <c r="E67" s="10" t="e">
        <f>F55/B55</f>
        <v>#DIV/0!</v>
      </c>
      <c r="F67" s="4"/>
      <c r="G67" s="9"/>
    </row>
    <row r="68" spans="2:7" ht="12.75">
      <c r="B68" s="42"/>
      <c r="C68" s="43"/>
      <c r="D68" s="42"/>
      <c r="E68" s="10"/>
      <c r="F68" s="4"/>
      <c r="G68" s="9"/>
    </row>
    <row r="69" spans="3:7" ht="12.75">
      <c r="C69" s="3"/>
      <c r="D69" s="3"/>
      <c r="F69" s="4"/>
      <c r="G69" s="9"/>
    </row>
    <row r="70" spans="3:7" ht="12.75">
      <c r="C70" s="3"/>
      <c r="D70" s="3"/>
      <c r="F70" s="4"/>
      <c r="G70" s="9"/>
    </row>
    <row r="71" spans="3:7" ht="12.75">
      <c r="C71" s="3"/>
      <c r="D71" s="3"/>
      <c r="F71" s="4"/>
      <c r="G71" s="9"/>
    </row>
    <row r="72" spans="3:7" ht="12.75">
      <c r="C72" s="3"/>
      <c r="D72" s="3"/>
      <c r="F72" s="4"/>
      <c r="G72" s="9"/>
    </row>
    <row r="73" spans="3:7" ht="12.75">
      <c r="C73" s="3"/>
      <c r="D73" s="3"/>
      <c r="F73" s="4"/>
      <c r="G73" s="9"/>
    </row>
    <row r="74" spans="5:8" ht="12.75">
      <c r="E74" s="73" t="s">
        <v>27</v>
      </c>
      <c r="F74" s="73"/>
      <c r="G74" s="73"/>
      <c r="H74" s="73"/>
    </row>
    <row r="75" spans="5:8" ht="40.5" customHeight="1">
      <c r="E75" s="72" t="s">
        <v>19</v>
      </c>
      <c r="F75" s="72"/>
      <c r="G75" s="1" t="s">
        <v>22</v>
      </c>
      <c r="H75" s="2" t="s">
        <v>23</v>
      </c>
    </row>
    <row r="76" spans="5:8" ht="12.75">
      <c r="E76" s="14">
        <v>0</v>
      </c>
      <c r="F76" s="14">
        <v>2500</v>
      </c>
      <c r="G76" s="58">
        <f aca="true" t="shared" si="0" ref="G76:G83">SUMIF($F$2:$F$51,"&gt;"&amp;E76)-SUMIF($F$2:$F$51,"&gt;"&amp;F76)</f>
        <v>0</v>
      </c>
      <c r="H76" s="36" t="e">
        <f>G76/G85</f>
        <v>#DIV/0!</v>
      </c>
    </row>
    <row r="77" spans="5:9" ht="12.75">
      <c r="E77" s="14">
        <v>2501</v>
      </c>
      <c r="F77" s="14">
        <v>5000</v>
      </c>
      <c r="G77" s="15">
        <f t="shared" si="0"/>
        <v>0</v>
      </c>
      <c r="H77" s="36" t="e">
        <f>G77/G85</f>
        <v>#DIV/0!</v>
      </c>
      <c r="I77" s="13"/>
    </row>
    <row r="78" spans="5:8" ht="12.75">
      <c r="E78" s="14">
        <v>5001</v>
      </c>
      <c r="F78" s="14">
        <v>10000</v>
      </c>
      <c r="G78" s="15">
        <f t="shared" si="0"/>
        <v>0</v>
      </c>
      <c r="H78" s="36" t="e">
        <f>G78/G85</f>
        <v>#DIV/0!</v>
      </c>
    </row>
    <row r="79" spans="5:8" ht="12.75">
      <c r="E79" s="14">
        <v>10001</v>
      </c>
      <c r="F79" s="14">
        <v>25000</v>
      </c>
      <c r="G79" s="15">
        <f t="shared" si="0"/>
        <v>0</v>
      </c>
      <c r="H79" s="36" t="e">
        <f>G79/G85</f>
        <v>#DIV/0!</v>
      </c>
    </row>
    <row r="80" spans="5:8" ht="12.75">
      <c r="E80" s="14">
        <v>25001</v>
      </c>
      <c r="F80" s="14">
        <v>50000</v>
      </c>
      <c r="G80" s="15">
        <f t="shared" si="0"/>
        <v>0</v>
      </c>
      <c r="H80" s="36" t="e">
        <f>G80/G85</f>
        <v>#DIV/0!</v>
      </c>
    </row>
    <row r="81" spans="5:8" ht="12.75">
      <c r="E81" s="14">
        <v>50001</v>
      </c>
      <c r="F81" s="14">
        <v>75000</v>
      </c>
      <c r="G81" s="58">
        <f t="shared" si="0"/>
        <v>0</v>
      </c>
      <c r="H81" s="36" t="e">
        <f>G81/G85</f>
        <v>#DIV/0!</v>
      </c>
    </row>
    <row r="82" spans="5:8" ht="12.75">
      <c r="E82" s="14">
        <v>75001</v>
      </c>
      <c r="F82" s="14">
        <v>100000</v>
      </c>
      <c r="G82" s="15">
        <f t="shared" si="0"/>
        <v>0</v>
      </c>
      <c r="H82" s="36" t="e">
        <f>G82/G85</f>
        <v>#DIV/0!</v>
      </c>
    </row>
    <row r="83" spans="5:8" ht="12.75">
      <c r="E83" s="14">
        <v>100001</v>
      </c>
      <c r="F83" s="14">
        <v>500000</v>
      </c>
      <c r="G83" s="15">
        <f t="shared" si="0"/>
        <v>0</v>
      </c>
      <c r="H83" s="36" t="e">
        <f>G83/G85</f>
        <v>#DIV/0!</v>
      </c>
    </row>
    <row r="84" spans="5:8" ht="12.75">
      <c r="E84" s="4"/>
      <c r="F84" s="4"/>
      <c r="G84" s="3"/>
      <c r="H84" s="3"/>
    </row>
    <row r="85" spans="7:8" ht="12.75">
      <c r="G85" s="67">
        <f>SUM(G76:G84)</f>
        <v>0</v>
      </c>
      <c r="H85" s="12" t="e">
        <f>SUM(H76:H83)</f>
        <v>#DIV/0!</v>
      </c>
    </row>
  </sheetData>
  <mergeCells count="12">
    <mergeCell ref="B57:D57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E74:H74"/>
    <mergeCell ref="E75:F75"/>
  </mergeCells>
  <dataValidations count="3">
    <dataValidation type="list" allowBlank="1" showInputMessage="1" showErrorMessage="1" sqref="D14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D2:D13 D15:D49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E2:E49">
      <formula1>$H$2:$H$20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bestFit="1" customWidth="1"/>
    <col min="2" max="2" width="3.0039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6" width="12.28125" style="0" bestFit="1" customWidth="1"/>
    <col min="7" max="7" width="12.8515625" style="0" bestFit="1" customWidth="1"/>
    <col min="8" max="8" width="14.8515625" style="0" bestFit="1" customWidth="1"/>
    <col min="9" max="9" width="9.8515625" style="0" customWidth="1"/>
    <col min="10" max="10" width="11.00390625" style="0" bestFit="1" customWidth="1"/>
    <col min="11" max="12" width="12.28125" style="0" bestFit="1" customWidth="1"/>
  </cols>
  <sheetData>
    <row r="1" spans="1:12" s="23" customFormat="1" ht="30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0" t="s">
        <v>6</v>
      </c>
      <c r="H1" s="24" t="s">
        <v>4</v>
      </c>
      <c r="I1" s="37" t="s">
        <v>61</v>
      </c>
      <c r="J1" s="37" t="s">
        <v>58</v>
      </c>
      <c r="K1" s="37" t="s">
        <v>57</v>
      </c>
      <c r="L1" s="37" t="s">
        <v>59</v>
      </c>
    </row>
    <row r="2" spans="1:12" ht="12.75">
      <c r="A2" s="26">
        <v>1</v>
      </c>
      <c r="B2" s="26"/>
      <c r="C2" s="25"/>
      <c r="D2" s="25"/>
      <c r="E2" s="26"/>
      <c r="F2" s="30"/>
      <c r="G2" s="26"/>
      <c r="H2" s="9" t="s">
        <v>38</v>
      </c>
      <c r="I2" s="53">
        <f>COUNTIF(E2:E51,"addition")</f>
        <v>0</v>
      </c>
      <c r="J2" s="36" t="e">
        <f>I2/I21</f>
        <v>#DIV/0!</v>
      </c>
      <c r="K2" s="54">
        <f>SUMIF(E2:E51,"Addition",F2:F51)</f>
        <v>0</v>
      </c>
      <c r="L2" s="36" t="e">
        <f>K2/K21</f>
        <v>#DIV/0!</v>
      </c>
    </row>
    <row r="3" spans="1:12" ht="12.75">
      <c r="A3" s="26">
        <v>2</v>
      </c>
      <c r="B3" s="26"/>
      <c r="C3" s="25"/>
      <c r="D3" s="25"/>
      <c r="E3" s="26"/>
      <c r="F3" s="30"/>
      <c r="G3" s="26"/>
      <c r="H3" s="9" t="s">
        <v>30</v>
      </c>
      <c r="I3" s="53">
        <f>COUNTIF(E2:E51,"Basement")</f>
        <v>0</v>
      </c>
      <c r="J3" s="36" t="e">
        <f>I3/I21</f>
        <v>#DIV/0!</v>
      </c>
      <c r="K3" s="54">
        <f>SUMIF(E2:E51,"Basement",F2:F51)</f>
        <v>0</v>
      </c>
      <c r="L3" s="36" t="e">
        <f>K3/K21</f>
        <v>#DIV/0!</v>
      </c>
    </row>
    <row r="4" spans="1:12" ht="12.75">
      <c r="A4" s="26">
        <v>3</v>
      </c>
      <c r="B4" s="26"/>
      <c r="C4" s="25"/>
      <c r="D4" s="25"/>
      <c r="E4" s="26"/>
      <c r="F4" s="30"/>
      <c r="G4" s="26"/>
      <c r="H4" s="9" t="s">
        <v>8</v>
      </c>
      <c r="I4" s="53">
        <f>COUNTIF(E2:E51,"Bathroom")</f>
        <v>0</v>
      </c>
      <c r="J4" s="36" t="e">
        <f>I4/I21</f>
        <v>#DIV/0!</v>
      </c>
      <c r="K4" s="54">
        <f>SUMIF(E2:E51,"Bathroom",F2:F51)</f>
        <v>0</v>
      </c>
      <c r="L4" s="36" t="e">
        <f>K4/K21</f>
        <v>#DIV/0!</v>
      </c>
    </row>
    <row r="5" spans="1:12" ht="12.75">
      <c r="A5" s="26">
        <v>4</v>
      </c>
      <c r="B5" s="26"/>
      <c r="C5" s="25"/>
      <c r="D5" s="25"/>
      <c r="E5" s="26"/>
      <c r="F5" s="30"/>
      <c r="G5" s="26"/>
      <c r="H5" s="9" t="s">
        <v>31</v>
      </c>
      <c r="I5" s="53">
        <f>COUNTIF(E2:E51,"Commercial")</f>
        <v>0</v>
      </c>
      <c r="J5" s="36" t="e">
        <f>I5/I21</f>
        <v>#DIV/0!</v>
      </c>
      <c r="K5" s="54">
        <f>SUMIF(E2:E51,"Commercial",F2:F51)</f>
        <v>0</v>
      </c>
      <c r="L5" s="36" t="e">
        <f>K5/K21</f>
        <v>#DIV/0!</v>
      </c>
    </row>
    <row r="6" spans="1:12" ht="12.75">
      <c r="A6" s="26">
        <v>5</v>
      </c>
      <c r="B6" s="26"/>
      <c r="C6" s="25"/>
      <c r="D6" s="25"/>
      <c r="E6" s="26"/>
      <c r="F6" s="30"/>
      <c r="G6" s="26"/>
      <c r="H6" s="9" t="s">
        <v>32</v>
      </c>
      <c r="I6" s="53">
        <f>COUNTIF(E2:E51,"Countertop")</f>
        <v>0</v>
      </c>
      <c r="J6" s="36" t="e">
        <f>I6/I21</f>
        <v>#DIV/0!</v>
      </c>
      <c r="K6" s="54">
        <f>SUMIF(E2:E51,"Countertop",F2:F51)</f>
        <v>0</v>
      </c>
      <c r="L6" s="36" t="e">
        <f>K6/K21</f>
        <v>#DIV/0!</v>
      </c>
    </row>
    <row r="7" spans="1:12" ht="12.75">
      <c r="A7" s="26">
        <v>6</v>
      </c>
      <c r="B7" s="26"/>
      <c r="C7" s="25"/>
      <c r="D7" s="25"/>
      <c r="E7" s="26"/>
      <c r="F7" s="30"/>
      <c r="G7" s="26"/>
      <c r="H7" s="9" t="s">
        <v>39</v>
      </c>
      <c r="I7" s="53">
        <f>COUNTIF(E2:E51,"Custom House")</f>
        <v>0</v>
      </c>
      <c r="J7" s="36" t="e">
        <f>I7/I21</f>
        <v>#DIV/0!</v>
      </c>
      <c r="K7" s="54">
        <f>SUMIF(E2:E51,"Custom House",F2:F51)</f>
        <v>0</v>
      </c>
      <c r="L7" s="36" t="e">
        <f>K7/K21</f>
        <v>#DIV/0!</v>
      </c>
    </row>
    <row r="8" spans="1:12" ht="12.75">
      <c r="A8" s="26">
        <v>7</v>
      </c>
      <c r="B8" s="26"/>
      <c r="C8" s="25"/>
      <c r="D8" s="25"/>
      <c r="E8" s="26"/>
      <c r="F8" s="30"/>
      <c r="G8" s="26"/>
      <c r="H8" s="9" t="s">
        <v>33</v>
      </c>
      <c r="I8" s="53">
        <f>COUNTIF(E2:E51,"Deck")</f>
        <v>0</v>
      </c>
      <c r="J8" s="36" t="e">
        <f>I8/I21</f>
        <v>#DIV/0!</v>
      </c>
      <c r="K8" s="54">
        <f>SUMIF(E2:E51,"Deck",F2:F51)</f>
        <v>0</v>
      </c>
      <c r="L8" s="36" t="e">
        <f>K8/K21</f>
        <v>#DIV/0!</v>
      </c>
    </row>
    <row r="9" spans="1:12" ht="12.75">
      <c r="A9" s="26">
        <v>8</v>
      </c>
      <c r="B9" s="26"/>
      <c r="C9" s="25"/>
      <c r="D9" s="25"/>
      <c r="E9" s="26"/>
      <c r="F9" s="30"/>
      <c r="G9" s="26"/>
      <c r="H9" s="9" t="s">
        <v>10</v>
      </c>
      <c r="I9" s="53">
        <f>COUNTIF(E2:E51,"Drywall Repair")</f>
        <v>0</v>
      </c>
      <c r="J9" s="36" t="e">
        <f>I9/I21</f>
        <v>#DIV/0!</v>
      </c>
      <c r="K9" s="54">
        <f>SUMIF(E2:E51,"Drywall Repair",F2:F51)</f>
        <v>0</v>
      </c>
      <c r="L9" s="36" t="e">
        <f>K9/K21</f>
        <v>#DIV/0!</v>
      </c>
    </row>
    <row r="10" spans="1:12" ht="12.75">
      <c r="A10" s="26">
        <v>9</v>
      </c>
      <c r="B10" s="26"/>
      <c r="C10" s="25"/>
      <c r="D10" s="25"/>
      <c r="E10" s="26"/>
      <c r="F10" s="30"/>
      <c r="G10" s="26"/>
      <c r="H10" s="9" t="s">
        <v>34</v>
      </c>
      <c r="I10" s="53">
        <f>COUNTIF(E2:E51,"Exterior Repair")</f>
        <v>0</v>
      </c>
      <c r="J10" s="36" t="e">
        <f>I10/I21</f>
        <v>#DIV/0!</v>
      </c>
      <c r="K10" s="54">
        <f>SUMIF(E2:E51,"Exterior Repair",F2:F51)</f>
        <v>0</v>
      </c>
      <c r="L10" s="36" t="e">
        <f>K10/K21</f>
        <v>#DIV/0!</v>
      </c>
    </row>
    <row r="11" spans="1:12" ht="12.75">
      <c r="A11" s="26">
        <v>10</v>
      </c>
      <c r="B11" s="26"/>
      <c r="C11" s="25"/>
      <c r="D11" s="25"/>
      <c r="E11" s="26"/>
      <c r="F11" s="30"/>
      <c r="G11" s="26"/>
      <c r="H11" s="9" t="s">
        <v>12</v>
      </c>
      <c r="I11" s="53">
        <f>COUNTIF(E2:E51,"Framing")</f>
        <v>0</v>
      </c>
      <c r="J11" s="36" t="e">
        <f>I11/I21</f>
        <v>#DIV/0!</v>
      </c>
      <c r="K11" s="54">
        <f>SUMIF(E2:E51,"Framing",F2:F51)</f>
        <v>0</v>
      </c>
      <c r="L11" s="36" t="e">
        <f>K11/K21</f>
        <v>#DIV/0!</v>
      </c>
    </row>
    <row r="12" spans="1:12" ht="12.75">
      <c r="A12" s="26">
        <v>11</v>
      </c>
      <c r="B12" s="26"/>
      <c r="C12" s="25"/>
      <c r="D12" s="25"/>
      <c r="E12" s="26"/>
      <c r="F12" s="30"/>
      <c r="G12" s="26"/>
      <c r="H12" s="9" t="s">
        <v>48</v>
      </c>
      <c r="I12" s="53">
        <f>COUNTIF(E2:E51,"Misc Interior")</f>
        <v>0</v>
      </c>
      <c r="J12" s="36" t="e">
        <f>I12/I21</f>
        <v>#DIV/0!</v>
      </c>
      <c r="K12" s="54">
        <f>SUMIF(E2:E51,"Misc Interior",F2:F51)</f>
        <v>0</v>
      </c>
      <c r="L12" s="36" t="e">
        <f>K12/K21</f>
        <v>#DIV/0!</v>
      </c>
    </row>
    <row r="13" spans="1:12" ht="12.75">
      <c r="A13" s="26">
        <v>12</v>
      </c>
      <c r="B13" s="26"/>
      <c r="C13" s="25"/>
      <c r="D13" s="25"/>
      <c r="E13" s="26"/>
      <c r="F13" s="30"/>
      <c r="G13" s="26"/>
      <c r="H13" s="9" t="s">
        <v>7</v>
      </c>
      <c r="I13" s="53">
        <f>COUNTIF(E2:E51,"Kitchen")</f>
        <v>0</v>
      </c>
      <c r="J13" s="36" t="e">
        <f>I13/I21</f>
        <v>#DIV/0!</v>
      </c>
      <c r="K13" s="54">
        <f>SUMIF(E2:E51,"Kitchen",F2:F51)</f>
        <v>0</v>
      </c>
      <c r="L13" s="36" t="e">
        <f>K13/K21</f>
        <v>#DIV/0!</v>
      </c>
    </row>
    <row r="14" spans="1:12" ht="12.75">
      <c r="A14" s="26">
        <v>13</v>
      </c>
      <c r="B14" s="26"/>
      <c r="C14" s="25"/>
      <c r="D14" s="25"/>
      <c r="E14" s="26"/>
      <c r="F14" s="30"/>
      <c r="G14" s="26"/>
      <c r="H14" s="9" t="s">
        <v>50</v>
      </c>
      <c r="I14" s="53">
        <f>COUNTIF(E2:E51,"Misc Exterior")</f>
        <v>0</v>
      </c>
      <c r="J14" s="36" t="e">
        <f>I14/I21</f>
        <v>#DIV/0!</v>
      </c>
      <c r="K14" s="54">
        <f>SUMIF(E2:E51,"Misc Exterior",F2:F51)</f>
        <v>0</v>
      </c>
      <c r="L14" s="36" t="e">
        <f>K14/K21</f>
        <v>#DIV/0!</v>
      </c>
    </row>
    <row r="15" spans="1:12" ht="12.75">
      <c r="A15" s="26">
        <v>14</v>
      </c>
      <c r="B15" s="26"/>
      <c r="C15" s="25"/>
      <c r="D15" s="25"/>
      <c r="E15" s="26"/>
      <c r="F15" s="30"/>
      <c r="G15" s="26"/>
      <c r="H15" s="9" t="s">
        <v>51</v>
      </c>
      <c r="I15" s="53">
        <f>COUNTIF(E2:E51,"Shower")</f>
        <v>0</v>
      </c>
      <c r="J15" s="36" t="e">
        <f>I15/I21</f>
        <v>#DIV/0!</v>
      </c>
      <c r="K15" s="54">
        <f>SUMIF(E2:E51,"Shower",F2:F51)</f>
        <v>0</v>
      </c>
      <c r="L15" s="36" t="e">
        <f>K15/K21</f>
        <v>#DIV/0!</v>
      </c>
    </row>
    <row r="16" spans="1:12" ht="12.75">
      <c r="A16" s="26">
        <v>15</v>
      </c>
      <c r="B16" s="26"/>
      <c r="C16" s="25"/>
      <c r="D16" s="25"/>
      <c r="E16" s="26"/>
      <c r="F16" s="30"/>
      <c r="G16" s="26"/>
      <c r="H16" s="9" t="s">
        <v>35</v>
      </c>
      <c r="I16" s="53">
        <f>COUNTIF(E2:E51,"Siding")</f>
        <v>0</v>
      </c>
      <c r="J16" s="36" t="e">
        <f>I16/I21</f>
        <v>#DIV/0!</v>
      </c>
      <c r="K16" s="54">
        <f>SUMIF(E2:E51,"Siding",F2:F51)</f>
        <v>0</v>
      </c>
      <c r="L16" s="36" t="e">
        <f>K16/K21</f>
        <v>#DIV/0!</v>
      </c>
    </row>
    <row r="17" spans="1:12" ht="12.75">
      <c r="A17" s="26">
        <v>16</v>
      </c>
      <c r="B17" s="26"/>
      <c r="C17" s="25"/>
      <c r="D17" s="25"/>
      <c r="E17" s="26"/>
      <c r="F17" s="30"/>
      <c r="G17" s="26"/>
      <c r="H17" s="9" t="s">
        <v>36</v>
      </c>
      <c r="I17" s="53">
        <f>COUNTIF(E2:E51,"Whole House")</f>
        <v>0</v>
      </c>
      <c r="J17" s="36" t="e">
        <f>I17/I21</f>
        <v>#DIV/0!</v>
      </c>
      <c r="K17" s="54">
        <f>SUMIF(E2:E51,"Whole House",F2:F51)</f>
        <v>0</v>
      </c>
      <c r="L17" s="36" t="e">
        <f>K17/K21</f>
        <v>#DIV/0!</v>
      </c>
    </row>
    <row r="18" spans="1:12" ht="12.75">
      <c r="A18" s="26">
        <v>17</v>
      </c>
      <c r="B18" s="26"/>
      <c r="C18" s="25"/>
      <c r="D18" s="25"/>
      <c r="E18" s="26"/>
      <c r="F18" s="30"/>
      <c r="G18" s="26"/>
      <c r="H18" s="9" t="s">
        <v>29</v>
      </c>
      <c r="I18" s="53">
        <f>COUNTIF(E2:E51,"Window")</f>
        <v>0</v>
      </c>
      <c r="J18" s="59" t="e">
        <f>I18/I21</f>
        <v>#DIV/0!</v>
      </c>
      <c r="K18" s="54">
        <f>SUMIF(E2:E51,"Window",F2:F51)</f>
        <v>0</v>
      </c>
      <c r="L18" s="36" t="e">
        <f>K18/K21</f>
        <v>#DIV/0!</v>
      </c>
    </row>
    <row r="19" spans="1:12" ht="12.75">
      <c r="A19" s="26">
        <v>18</v>
      </c>
      <c r="B19" s="26"/>
      <c r="C19" s="25"/>
      <c r="D19" s="25"/>
      <c r="E19" s="26"/>
      <c r="F19" s="30"/>
      <c r="G19" s="26"/>
      <c r="H19" s="9" t="s">
        <v>47</v>
      </c>
      <c r="I19" s="53">
        <f>COUNTIF(E2:E51,"Hoot")</f>
        <v>0</v>
      </c>
      <c r="J19" s="36" t="e">
        <f>I19/I21</f>
        <v>#DIV/0!</v>
      </c>
      <c r="K19" s="54">
        <f>SUMIF(E2:E51,"Hoot",F2:F51)</f>
        <v>0</v>
      </c>
      <c r="L19" s="36" t="e">
        <f>K19/K21</f>
        <v>#DIV/0!</v>
      </c>
    </row>
    <row r="20" spans="1:12" ht="12.75">
      <c r="A20" s="26">
        <v>19</v>
      </c>
      <c r="B20" s="26"/>
      <c r="C20" s="25"/>
      <c r="D20" s="25"/>
      <c r="E20" s="26"/>
      <c r="F20" s="30"/>
      <c r="G20" s="26"/>
      <c r="H20" s="9" t="s">
        <v>49</v>
      </c>
      <c r="I20" s="53">
        <f>COUNTIF(E2:E51,"T&amp;M")</f>
        <v>0</v>
      </c>
      <c r="J20" s="36" t="e">
        <f>I20/I21</f>
        <v>#DIV/0!</v>
      </c>
      <c r="K20" s="54">
        <f>SUMIF(E2:E51,"T &amp; M",F2:F51)</f>
        <v>0</v>
      </c>
      <c r="L20" s="36" t="e">
        <f>K20/K21</f>
        <v>#DIV/0!</v>
      </c>
    </row>
    <row r="21" spans="1:12" ht="12.75">
      <c r="A21">
        <v>20</v>
      </c>
      <c r="C21" s="3"/>
      <c r="D21" s="25"/>
      <c r="F21" s="4"/>
      <c r="H21" s="9" t="s">
        <v>13</v>
      </c>
      <c r="I21" s="55">
        <f>SUM(I2:I20)</f>
        <v>0</v>
      </c>
      <c r="J21" s="36" t="e">
        <f>SUM(J2:J19)</f>
        <v>#DIV/0!</v>
      </c>
      <c r="K21" s="65">
        <f>SUM(K2:K20)</f>
        <v>0</v>
      </c>
      <c r="L21" s="36" t="e">
        <f>SUM(L2:L20)</f>
        <v>#DIV/0!</v>
      </c>
    </row>
    <row r="22" spans="1:12" ht="22.5">
      <c r="A22">
        <v>21</v>
      </c>
      <c r="C22" s="3"/>
      <c r="D22" s="25"/>
      <c r="F22" s="4"/>
      <c r="H22" s="52" t="s">
        <v>3</v>
      </c>
      <c r="I22" s="37" t="s">
        <v>54</v>
      </c>
      <c r="J22" s="37" t="s">
        <v>58</v>
      </c>
      <c r="K22" s="37" t="s">
        <v>57</v>
      </c>
      <c r="L22" s="37" t="s">
        <v>59</v>
      </c>
    </row>
    <row r="23" spans="1:12" ht="12.75">
      <c r="A23">
        <v>22</v>
      </c>
      <c r="C23" s="3"/>
      <c r="D23" s="25"/>
      <c r="F23" s="4"/>
      <c r="H23" s="32" t="s">
        <v>25</v>
      </c>
      <c r="I23" s="53">
        <f>COUNTIF(D2:D51,"Employee Referral")</f>
        <v>0</v>
      </c>
      <c r="J23" s="36" t="e">
        <f>I23/I36</f>
        <v>#DIV/0!</v>
      </c>
      <c r="K23" s="54">
        <f>SUMIF(D2:D51,"Employee Referral",F2:F51)</f>
        <v>0</v>
      </c>
      <c r="L23" s="36" t="e">
        <f>K23/K36</f>
        <v>#DIV/0!</v>
      </c>
    </row>
    <row r="24" spans="1:12" ht="12.75">
      <c r="A24">
        <v>23</v>
      </c>
      <c r="B24" s="26"/>
      <c r="C24" s="25"/>
      <c r="D24" s="25"/>
      <c r="E24" s="26"/>
      <c r="F24" s="30"/>
      <c r="G24" s="26"/>
      <c r="H24" s="9" t="s">
        <v>26</v>
      </c>
      <c r="I24" s="53">
        <f>COUNTIF(D2:D51,"Client Referral")</f>
        <v>0</v>
      </c>
      <c r="J24" s="36" t="e">
        <f>I24/I36</f>
        <v>#DIV/0!</v>
      </c>
      <c r="K24" s="54">
        <f>SUMIF(D2:D51,"Client Referral",F2:F51)</f>
        <v>0</v>
      </c>
      <c r="L24" s="36" t="e">
        <f>K24/K36</f>
        <v>#DIV/0!</v>
      </c>
    </row>
    <row r="25" spans="1:12" ht="12.75">
      <c r="A25">
        <v>24</v>
      </c>
      <c r="B25" s="26"/>
      <c r="C25" s="25"/>
      <c r="D25" s="25"/>
      <c r="E25" s="26"/>
      <c r="F25" s="30"/>
      <c r="G25" s="26"/>
      <c r="H25" s="9" t="s">
        <v>21</v>
      </c>
      <c r="I25" s="53">
        <f>COUNTIF(D2:D51,"Sub-Contractor")</f>
        <v>0</v>
      </c>
      <c r="J25" s="36" t="e">
        <f>I25/I36</f>
        <v>#DIV/0!</v>
      </c>
      <c r="K25" s="54">
        <f>SUMIF(D2:D51,"Sub-Contractor",F2:F51)</f>
        <v>0</v>
      </c>
      <c r="L25" s="36" t="e">
        <f>K25/K36</f>
        <v>#DIV/0!</v>
      </c>
    </row>
    <row r="26" spans="1:12" ht="12.75">
      <c r="A26">
        <v>25</v>
      </c>
      <c r="B26" s="26"/>
      <c r="C26" s="25"/>
      <c r="D26" s="25"/>
      <c r="E26" s="26"/>
      <c r="F26" s="30"/>
      <c r="G26" s="26"/>
      <c r="H26" s="9" t="s">
        <v>40</v>
      </c>
      <c r="I26" s="53">
        <f>COUNTIF(D2:D51,"Yard Sign")</f>
        <v>0</v>
      </c>
      <c r="J26" s="36" t="e">
        <f>I26/I36</f>
        <v>#DIV/0!</v>
      </c>
      <c r="K26" s="54">
        <f>SUMIF(D2:D51,"Yard Sign",F2:F51)</f>
        <v>0</v>
      </c>
      <c r="L26" s="36" t="e">
        <f>K26/K36</f>
        <v>#DIV/0!</v>
      </c>
    </row>
    <row r="27" spans="1:12" ht="12.75">
      <c r="A27">
        <v>26</v>
      </c>
      <c r="B27" s="26"/>
      <c r="C27" s="25"/>
      <c r="D27" s="25"/>
      <c r="E27" s="26"/>
      <c r="F27" s="30"/>
      <c r="G27" s="26"/>
      <c r="H27" s="9" t="s">
        <v>41</v>
      </c>
      <c r="I27" s="53">
        <f>COUNTIF(D2:D51,"Print Ad")</f>
        <v>0</v>
      </c>
      <c r="J27" s="36" t="e">
        <f>I27/I36</f>
        <v>#DIV/0!</v>
      </c>
      <c r="K27" s="54">
        <f>SUMIF(D2:D51,"Print Ad",F2:F51)</f>
        <v>0</v>
      </c>
      <c r="L27" s="36" t="e">
        <f>K27/K36</f>
        <v>#DIV/0!</v>
      </c>
    </row>
    <row r="28" spans="1:12" ht="12.75">
      <c r="A28">
        <v>27</v>
      </c>
      <c r="B28" s="26"/>
      <c r="C28" s="25"/>
      <c r="D28" s="25"/>
      <c r="E28" s="26"/>
      <c r="F28" s="30"/>
      <c r="G28" s="26"/>
      <c r="H28" s="9" t="s">
        <v>43</v>
      </c>
      <c r="I28" s="53">
        <f>COUNTIF(D2:D51,"TV")</f>
        <v>0</v>
      </c>
      <c r="J28" s="36" t="e">
        <f>I28/I36</f>
        <v>#DIV/0!</v>
      </c>
      <c r="K28" s="54">
        <f>SUMIF(D2:D51,"TV",F2:F51)</f>
        <v>0</v>
      </c>
      <c r="L28" s="36" t="e">
        <f>K28/K36</f>
        <v>#DIV/0!</v>
      </c>
    </row>
    <row r="29" spans="1:12" ht="12.75">
      <c r="A29">
        <v>28</v>
      </c>
      <c r="B29" s="26"/>
      <c r="C29" s="25"/>
      <c r="D29" s="25"/>
      <c r="E29" s="26"/>
      <c r="F29" s="30"/>
      <c r="G29" s="26"/>
      <c r="H29" s="9" t="s">
        <v>42</v>
      </c>
      <c r="I29" s="53">
        <f>COUNTIF(D2:D51,"Radio")</f>
        <v>0</v>
      </c>
      <c r="J29" s="36" t="e">
        <f>I29/I36</f>
        <v>#DIV/0!</v>
      </c>
      <c r="K29" s="54">
        <f>SUMIF(D2:D51,"Radio",F2:F51)</f>
        <v>0</v>
      </c>
      <c r="L29" s="36" t="e">
        <f>K29/K36</f>
        <v>#DIV/0!</v>
      </c>
    </row>
    <row r="30" spans="1:12" ht="12.75">
      <c r="A30">
        <v>29</v>
      </c>
      <c r="B30" s="26"/>
      <c r="C30" s="25"/>
      <c r="D30" s="25"/>
      <c r="E30" s="26"/>
      <c r="F30" s="30"/>
      <c r="G30" s="26"/>
      <c r="H30" s="9" t="s">
        <v>11</v>
      </c>
      <c r="I30" s="53">
        <f>COUNTIF(D2:D51,"Yellow Pages")</f>
        <v>0</v>
      </c>
      <c r="J30" s="36" t="e">
        <f>I30/I36</f>
        <v>#DIV/0!</v>
      </c>
      <c r="K30" s="54">
        <f>SUMIF(D2:D51,"Yellow Pages",F2:F51)</f>
        <v>0</v>
      </c>
      <c r="L30" s="36" t="e">
        <f>K30/K36</f>
        <v>#DIV/0!</v>
      </c>
    </row>
    <row r="31" spans="1:12" ht="12.75">
      <c r="A31">
        <v>30</v>
      </c>
      <c r="B31" s="26"/>
      <c r="C31" s="25"/>
      <c r="D31" s="25"/>
      <c r="E31" s="26"/>
      <c r="F31" s="30"/>
      <c r="G31" s="26"/>
      <c r="H31" s="9" t="s">
        <v>9</v>
      </c>
      <c r="I31" s="53">
        <f>COUNTIF(D2:D51,"Repeat Client")</f>
        <v>0</v>
      </c>
      <c r="J31" s="36" t="e">
        <f>I31/I36</f>
        <v>#DIV/0!</v>
      </c>
      <c r="K31" s="54">
        <f>SUMIF(D2:D51,"Repeat Client",F2:F51)</f>
        <v>0</v>
      </c>
      <c r="L31" s="36" t="e">
        <f>K31/K36</f>
        <v>#DIV/0!</v>
      </c>
    </row>
    <row r="32" spans="1:12" ht="12.75">
      <c r="A32">
        <v>31</v>
      </c>
      <c r="B32" s="26"/>
      <c r="C32" s="25"/>
      <c r="D32" s="25"/>
      <c r="E32" s="26"/>
      <c r="F32" s="30"/>
      <c r="G32" s="26"/>
      <c r="H32" s="32" t="s">
        <v>20</v>
      </c>
      <c r="I32" s="53">
        <f>COUNTIF(D2:D51,"Name Recognition")</f>
        <v>0</v>
      </c>
      <c r="J32" s="36" t="e">
        <f>I32/I36</f>
        <v>#DIV/0!</v>
      </c>
      <c r="K32" s="54">
        <f>SUMIF(D2:D51,"Name Recognition",F2:F51)</f>
        <v>0</v>
      </c>
      <c r="L32" s="36" t="e">
        <f>K32/K36</f>
        <v>#DIV/0!</v>
      </c>
    </row>
    <row r="33" spans="1:12" ht="12.75">
      <c r="A33">
        <v>32</v>
      </c>
      <c r="B33" s="26"/>
      <c r="C33" s="25"/>
      <c r="D33" s="25"/>
      <c r="E33" s="26"/>
      <c r="F33" s="30"/>
      <c r="G33" s="26"/>
      <c r="H33" s="9" t="s">
        <v>44</v>
      </c>
      <c r="I33" s="53">
        <f>COUNTIF(D2:D51,"Home Show")</f>
        <v>0</v>
      </c>
      <c r="J33" s="36" t="e">
        <f>I33/I36</f>
        <v>#DIV/0!</v>
      </c>
      <c r="K33" s="54">
        <f>SUMIF(D2:D51,"Home Show",F2:F51)</f>
        <v>0</v>
      </c>
      <c r="L33" s="36" t="e">
        <f>K33/K36</f>
        <v>#DIV/0!</v>
      </c>
    </row>
    <row r="34" spans="1:12" s="26" customFormat="1" ht="12.75">
      <c r="A34">
        <v>33</v>
      </c>
      <c r="C34" s="25"/>
      <c r="D34" s="25"/>
      <c r="F34" s="30"/>
      <c r="H34" s="31" t="s">
        <v>47</v>
      </c>
      <c r="I34" s="56">
        <f>COUNTIF(D2:D51,"Hoot")</f>
        <v>0</v>
      </c>
      <c r="J34" s="41" t="e">
        <f>I34/I36</f>
        <v>#DIV/0!</v>
      </c>
      <c r="K34" s="57">
        <f>SUMIF(D2:D51,"Hoot",F2:F51)</f>
        <v>0</v>
      </c>
      <c r="L34" s="41" t="e">
        <f>K34/K36</f>
        <v>#DIV/0!</v>
      </c>
    </row>
    <row r="35" spans="1:12" s="26" customFormat="1" ht="12.75">
      <c r="A35">
        <v>34</v>
      </c>
      <c r="C35" s="25"/>
      <c r="D35" s="25"/>
      <c r="F35" s="30"/>
      <c r="H35" s="31"/>
      <c r="I35" s="56"/>
      <c r="J35" s="56"/>
      <c r="K35" s="56"/>
      <c r="L35" s="56"/>
    </row>
    <row r="36" spans="1:12" s="26" customFormat="1" ht="12.75">
      <c r="A36">
        <v>35</v>
      </c>
      <c r="C36" s="25"/>
      <c r="D36" s="25"/>
      <c r="F36" s="30"/>
      <c r="H36" s="9" t="s">
        <v>13</v>
      </c>
      <c r="I36" s="55">
        <f>SUM(I23:I33)</f>
        <v>0</v>
      </c>
      <c r="J36" s="41" t="e">
        <f>SUM(J23:J35)</f>
        <v>#DIV/0!</v>
      </c>
      <c r="K36" s="66">
        <f>SUM(K23:K34)</f>
        <v>0</v>
      </c>
      <c r="L36" s="41" t="e">
        <f>SUM(L23:L34)</f>
        <v>#DIV/0!</v>
      </c>
    </row>
    <row r="37" spans="1:12" s="26" customFormat="1" ht="18.75">
      <c r="A37">
        <v>36</v>
      </c>
      <c r="C37" s="25"/>
      <c r="D37" s="25"/>
      <c r="F37" s="30"/>
      <c r="H37" s="48" t="s">
        <v>53</v>
      </c>
      <c r="I37" s="53"/>
      <c r="J37" s="36" t="e">
        <f>J23+J24+J25+J31</f>
        <v>#DIV/0!</v>
      </c>
      <c r="K37" s="56"/>
      <c r="L37" s="56"/>
    </row>
    <row r="38" spans="1:7" ht="12.75">
      <c r="A38">
        <v>37</v>
      </c>
      <c r="B38" s="26"/>
      <c r="C38" s="25"/>
      <c r="D38" s="25"/>
      <c r="E38" s="26"/>
      <c r="F38" s="30"/>
      <c r="G38" s="26"/>
    </row>
    <row r="39" spans="1:7" ht="12.75">
      <c r="A39">
        <v>38</v>
      </c>
      <c r="B39" s="26"/>
      <c r="C39" s="25"/>
      <c r="D39" s="25"/>
      <c r="E39" s="26"/>
      <c r="F39" s="30"/>
      <c r="G39" s="26"/>
    </row>
    <row r="40" spans="1:7" ht="12.75">
      <c r="A40">
        <v>39</v>
      </c>
      <c r="B40" s="26"/>
      <c r="C40" s="25"/>
      <c r="D40" s="25"/>
      <c r="E40" s="26"/>
      <c r="F40" s="30"/>
      <c r="G40" s="26"/>
    </row>
    <row r="41" spans="1:7" ht="12.75">
      <c r="A41">
        <v>40</v>
      </c>
      <c r="B41" s="26"/>
      <c r="C41" s="25"/>
      <c r="D41" s="25"/>
      <c r="E41" s="26"/>
      <c r="F41" s="30"/>
      <c r="G41" s="26"/>
    </row>
    <row r="42" spans="1:7" ht="12.75">
      <c r="A42">
        <v>41</v>
      </c>
      <c r="B42" s="26"/>
      <c r="C42" s="25"/>
      <c r="D42" s="25"/>
      <c r="E42" s="26"/>
      <c r="F42" s="30"/>
      <c r="G42" s="26"/>
    </row>
    <row r="43" spans="1:7" ht="12.75">
      <c r="A43">
        <v>42</v>
      </c>
      <c r="B43" s="26"/>
      <c r="C43" s="25"/>
      <c r="D43" s="25"/>
      <c r="E43" s="26"/>
      <c r="F43" s="30"/>
      <c r="G43" s="26"/>
    </row>
    <row r="44" spans="1:7" ht="12.75">
      <c r="A44">
        <v>43</v>
      </c>
      <c r="B44" s="26"/>
      <c r="C44" s="25"/>
      <c r="D44" s="25"/>
      <c r="E44" s="26"/>
      <c r="F44" s="30"/>
      <c r="G44" s="26"/>
    </row>
    <row r="45" spans="1:7" ht="12.75">
      <c r="A45">
        <v>44</v>
      </c>
      <c r="B45" s="26"/>
      <c r="C45" s="25"/>
      <c r="D45" s="25"/>
      <c r="E45" s="26"/>
      <c r="F45" s="30"/>
      <c r="G45" s="26"/>
    </row>
    <row r="46" spans="1:7" ht="12.75">
      <c r="A46">
        <v>45</v>
      </c>
      <c r="B46" s="26"/>
      <c r="C46" s="25"/>
      <c r="D46" s="25"/>
      <c r="E46" s="26"/>
      <c r="F46" s="30"/>
      <c r="G46" s="26"/>
    </row>
    <row r="47" spans="1:7" ht="12.75">
      <c r="A47">
        <v>46</v>
      </c>
      <c r="B47" s="26"/>
      <c r="C47" s="25"/>
      <c r="D47" s="25"/>
      <c r="E47" s="26"/>
      <c r="F47" s="30"/>
      <c r="G47" s="26"/>
    </row>
    <row r="48" spans="1:7" ht="12.75">
      <c r="A48">
        <v>47</v>
      </c>
      <c r="B48" s="26"/>
      <c r="C48" s="25"/>
      <c r="D48" s="25"/>
      <c r="E48" s="26"/>
      <c r="F48" s="30"/>
      <c r="G48" s="26"/>
    </row>
    <row r="49" spans="1:7" ht="12.75">
      <c r="A49">
        <v>48</v>
      </c>
      <c r="B49" s="26"/>
      <c r="C49" s="25"/>
      <c r="D49" s="25"/>
      <c r="E49" s="26"/>
      <c r="F49" s="30"/>
      <c r="G49" s="26"/>
    </row>
    <row r="50" spans="1:7" ht="12.75">
      <c r="A50">
        <v>49</v>
      </c>
      <c r="B50" s="26"/>
      <c r="C50" s="26"/>
      <c r="D50" s="26"/>
      <c r="E50" s="26"/>
      <c r="F50" s="26"/>
      <c r="G50" s="26"/>
    </row>
    <row r="51" spans="1:7" ht="12.75">
      <c r="A51">
        <v>50</v>
      </c>
      <c r="B51" s="26"/>
      <c r="C51" s="26"/>
      <c r="D51" s="26"/>
      <c r="E51" s="26"/>
      <c r="F51" s="26"/>
      <c r="G51" s="26"/>
    </row>
    <row r="52" spans="2:7" ht="12.75">
      <c r="B52" s="26"/>
      <c r="C52" s="26"/>
      <c r="D52" s="26"/>
      <c r="E52" s="26"/>
      <c r="F52" s="26"/>
      <c r="G52" s="26"/>
    </row>
    <row r="55" spans="1:9" ht="12.75">
      <c r="A55" s="5" t="s">
        <v>13</v>
      </c>
      <c r="B55">
        <f>SUM(B2:B51)</f>
        <v>0</v>
      </c>
      <c r="F55" s="63">
        <f>SUM(F2:F51)</f>
        <v>0</v>
      </c>
      <c r="G55">
        <f>SUM(G2:G51)</f>
        <v>0</v>
      </c>
      <c r="I55" s="9"/>
    </row>
    <row r="56" ht="12.75">
      <c r="I56" s="9"/>
    </row>
    <row r="57" spans="2:9" ht="15">
      <c r="B57" s="68" t="s">
        <v>14</v>
      </c>
      <c r="C57" s="69"/>
      <c r="D57" s="68"/>
      <c r="E57" s="46">
        <f>B55</f>
        <v>0</v>
      </c>
      <c r="F57" s="4"/>
      <c r="G57" s="20"/>
      <c r="H57" s="20"/>
      <c r="I57" s="9"/>
    </row>
    <row r="58" spans="2:9" ht="12.75">
      <c r="B58" s="68"/>
      <c r="C58" s="69"/>
      <c r="D58" s="68"/>
      <c r="E58" s="9"/>
      <c r="F58" s="4"/>
      <c r="G58" s="9"/>
      <c r="I58" s="9"/>
    </row>
    <row r="59" spans="2:7" ht="12.75">
      <c r="B59" s="68"/>
      <c r="C59" s="69"/>
      <c r="D59" s="68"/>
      <c r="E59" s="9"/>
      <c r="F59" s="4"/>
      <c r="G59" s="9"/>
    </row>
    <row r="60" spans="2:10" ht="12.75">
      <c r="B60" s="68" t="s">
        <v>15</v>
      </c>
      <c r="C60" s="69"/>
      <c r="D60" s="68"/>
      <c r="E60" s="47">
        <f>F55-E61</f>
        <v>0</v>
      </c>
      <c r="F60" s="4"/>
      <c r="G60" s="9"/>
      <c r="I60" s="9"/>
      <c r="J60" s="31"/>
    </row>
    <row r="61" spans="2:7" ht="12.75">
      <c r="B61" s="68" t="s">
        <v>16</v>
      </c>
      <c r="C61" s="69"/>
      <c r="D61" s="68"/>
      <c r="E61" s="11">
        <f>SUMIF(G2:G51,"&gt;0",F2:F51)</f>
        <v>0</v>
      </c>
      <c r="F61" s="4"/>
      <c r="G61" s="9"/>
    </row>
    <row r="62" spans="2:7" ht="12.75">
      <c r="B62" s="7"/>
      <c r="C62" s="8"/>
      <c r="D62" s="7"/>
      <c r="E62" s="11"/>
      <c r="F62" s="4"/>
      <c r="G62" s="9"/>
    </row>
    <row r="63" spans="2:7" ht="12.75">
      <c r="B63" s="70" t="s">
        <v>17</v>
      </c>
      <c r="C63" s="71"/>
      <c r="D63" s="70"/>
      <c r="E63" s="12" t="e">
        <f>G55/E57</f>
        <v>#DIV/0!</v>
      </c>
      <c r="F63" s="4"/>
      <c r="G63" s="9"/>
    </row>
    <row r="64" spans="2:7" ht="12.75">
      <c r="B64" s="70" t="s">
        <v>18</v>
      </c>
      <c r="C64" s="70"/>
      <c r="D64" s="70"/>
      <c r="E64" s="12" t="e">
        <f>E61/E60</f>
        <v>#DIV/0!</v>
      </c>
      <c r="F64" s="4"/>
      <c r="G64" s="9"/>
    </row>
    <row r="65" spans="2:7" ht="12.75">
      <c r="B65" s="70"/>
      <c r="C65" s="71"/>
      <c r="D65" s="70"/>
      <c r="E65" s="9"/>
      <c r="F65" s="4"/>
      <c r="G65" s="9"/>
    </row>
    <row r="66" spans="2:7" ht="12.75">
      <c r="B66" s="70" t="s">
        <v>28</v>
      </c>
      <c r="C66" s="71"/>
      <c r="D66" s="70"/>
      <c r="E66" s="10" t="e">
        <f>E61/G55</f>
        <v>#DIV/0!</v>
      </c>
      <c r="F66" s="4"/>
      <c r="G66" s="9"/>
    </row>
    <row r="67" spans="2:7" ht="12.75">
      <c r="B67" s="70" t="s">
        <v>24</v>
      </c>
      <c r="C67" s="71"/>
      <c r="D67" s="70"/>
      <c r="E67" s="10" t="e">
        <f>F55/B55</f>
        <v>#DIV/0!</v>
      </c>
      <c r="F67" s="4"/>
      <c r="G67" s="9"/>
    </row>
    <row r="68" spans="2:7" ht="12.75">
      <c r="B68" s="42"/>
      <c r="C68" s="43"/>
      <c r="D68" s="42"/>
      <c r="E68" s="10"/>
      <c r="F68" s="4"/>
      <c r="G68" s="9"/>
    </row>
    <row r="69" spans="3:7" ht="12.75">
      <c r="C69" s="3"/>
      <c r="D69" s="3"/>
      <c r="F69" s="4"/>
      <c r="G69" s="9"/>
    </row>
    <row r="70" spans="3:7" ht="12.75">
      <c r="C70" s="3"/>
      <c r="D70" s="3"/>
      <c r="F70" s="4"/>
      <c r="G70" s="9"/>
    </row>
    <row r="71" spans="3:7" ht="12.75">
      <c r="C71" s="3"/>
      <c r="D71" s="3"/>
      <c r="F71" s="4"/>
      <c r="G71" s="9"/>
    </row>
    <row r="72" spans="3:7" ht="12.75">
      <c r="C72" s="3"/>
      <c r="D72" s="3"/>
      <c r="F72" s="4"/>
      <c r="G72" s="9"/>
    </row>
    <row r="73" spans="3:7" ht="12.75">
      <c r="C73" s="3"/>
      <c r="D73" s="3"/>
      <c r="F73" s="4"/>
      <c r="G73" s="9"/>
    </row>
    <row r="74" spans="5:8" ht="12.75">
      <c r="E74" s="73" t="s">
        <v>27</v>
      </c>
      <c r="F74" s="73"/>
      <c r="G74" s="73"/>
      <c r="H74" s="73"/>
    </row>
    <row r="75" spans="5:8" ht="40.5" customHeight="1">
      <c r="E75" s="72" t="s">
        <v>19</v>
      </c>
      <c r="F75" s="72"/>
      <c r="G75" s="1" t="s">
        <v>22</v>
      </c>
      <c r="H75" s="2" t="s">
        <v>23</v>
      </c>
    </row>
    <row r="76" spans="5:8" ht="12.75">
      <c r="E76" s="14">
        <v>0</v>
      </c>
      <c r="F76" s="14">
        <v>2500</v>
      </c>
      <c r="G76" s="58">
        <f aca="true" t="shared" si="0" ref="G76:G83">SUMIF($F$2:$F$51,"&gt;"&amp;E76)-SUMIF($F$2:$F$51,"&gt;"&amp;F76)</f>
        <v>0</v>
      </c>
      <c r="H76" s="36" t="e">
        <f>G76/G85</f>
        <v>#DIV/0!</v>
      </c>
    </row>
    <row r="77" spans="5:9" ht="12.75">
      <c r="E77" s="14">
        <v>2501</v>
      </c>
      <c r="F77" s="14">
        <v>5000</v>
      </c>
      <c r="G77" s="15">
        <f t="shared" si="0"/>
        <v>0</v>
      </c>
      <c r="H77" s="36" t="e">
        <f>G77/G85</f>
        <v>#DIV/0!</v>
      </c>
      <c r="I77" s="13"/>
    </row>
    <row r="78" spans="5:8" ht="12.75">
      <c r="E78" s="14">
        <v>5001</v>
      </c>
      <c r="F78" s="14">
        <v>10000</v>
      </c>
      <c r="G78" s="15">
        <f t="shared" si="0"/>
        <v>0</v>
      </c>
      <c r="H78" s="36" t="e">
        <f>G78/G85</f>
        <v>#DIV/0!</v>
      </c>
    </row>
    <row r="79" spans="5:8" ht="12.75">
      <c r="E79" s="14">
        <v>10001</v>
      </c>
      <c r="F79" s="14">
        <v>25000</v>
      </c>
      <c r="G79" s="15">
        <f t="shared" si="0"/>
        <v>0</v>
      </c>
      <c r="H79" s="36" t="e">
        <f>G79/G85</f>
        <v>#DIV/0!</v>
      </c>
    </row>
    <row r="80" spans="5:8" ht="12.75">
      <c r="E80" s="14">
        <v>25001</v>
      </c>
      <c r="F80" s="14">
        <v>50000</v>
      </c>
      <c r="G80" s="15">
        <f t="shared" si="0"/>
        <v>0</v>
      </c>
      <c r="H80" s="36" t="e">
        <f>G80/G85</f>
        <v>#DIV/0!</v>
      </c>
    </row>
    <row r="81" spans="5:8" ht="12.75">
      <c r="E81" s="14">
        <v>50001</v>
      </c>
      <c r="F81" s="14">
        <v>75000</v>
      </c>
      <c r="G81" s="58">
        <f t="shared" si="0"/>
        <v>0</v>
      </c>
      <c r="H81" s="36" t="e">
        <f>G81/G85</f>
        <v>#DIV/0!</v>
      </c>
    </row>
    <row r="82" spans="5:8" ht="12.75">
      <c r="E82" s="14">
        <v>75001</v>
      </c>
      <c r="F82" s="14">
        <v>100000</v>
      </c>
      <c r="G82" s="15">
        <f t="shared" si="0"/>
        <v>0</v>
      </c>
      <c r="H82" s="36" t="e">
        <f>G82/G85</f>
        <v>#DIV/0!</v>
      </c>
    </row>
    <row r="83" spans="5:8" ht="12.75">
      <c r="E83" s="14">
        <v>100001</v>
      </c>
      <c r="F83" s="14">
        <v>500000</v>
      </c>
      <c r="G83" s="15">
        <f t="shared" si="0"/>
        <v>0</v>
      </c>
      <c r="H83" s="36" t="e">
        <f>G83/G85</f>
        <v>#DIV/0!</v>
      </c>
    </row>
    <row r="84" spans="5:8" ht="12.75">
      <c r="E84" s="4"/>
      <c r="F84" s="4"/>
      <c r="G84" s="3"/>
      <c r="H84" s="3"/>
    </row>
    <row r="85" spans="7:8" ht="12.75">
      <c r="G85" s="67">
        <f>SUM(G76:G84)</f>
        <v>0</v>
      </c>
      <c r="H85" s="12" t="e">
        <f>SUM(H76:H83)</f>
        <v>#DIV/0!</v>
      </c>
    </row>
  </sheetData>
  <mergeCells count="12">
    <mergeCell ref="B57:D57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E74:H74"/>
    <mergeCell ref="E75:F75"/>
  </mergeCells>
  <dataValidations count="3">
    <dataValidation type="list" allowBlank="1" showInputMessage="1" showErrorMessage="1" sqref="D25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D2:D24 D26:D49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E2:E49">
      <formula1>$H$2:$H$20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bestFit="1" customWidth="1"/>
    <col min="2" max="2" width="3.0039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6" width="12.28125" style="0" bestFit="1" customWidth="1"/>
    <col min="7" max="7" width="12.8515625" style="0" bestFit="1" customWidth="1"/>
    <col min="8" max="8" width="14.8515625" style="0" bestFit="1" customWidth="1"/>
    <col min="9" max="9" width="9.8515625" style="0" customWidth="1"/>
    <col min="10" max="10" width="11.00390625" style="0" bestFit="1" customWidth="1"/>
    <col min="11" max="12" width="12.28125" style="0" bestFit="1" customWidth="1"/>
  </cols>
  <sheetData>
    <row r="1" spans="1:12" s="23" customFormat="1" ht="30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0" t="s">
        <v>6</v>
      </c>
      <c r="H1" s="24" t="s">
        <v>4</v>
      </c>
      <c r="I1" s="37" t="s">
        <v>61</v>
      </c>
      <c r="J1" s="37" t="s">
        <v>58</v>
      </c>
      <c r="K1" s="37" t="s">
        <v>57</v>
      </c>
      <c r="L1" s="37" t="s">
        <v>59</v>
      </c>
    </row>
    <row r="2" spans="1:12" ht="12.75">
      <c r="A2" s="26">
        <v>1</v>
      </c>
      <c r="B2" s="26"/>
      <c r="C2" s="25"/>
      <c r="D2" s="25"/>
      <c r="E2" s="26"/>
      <c r="F2" s="30"/>
      <c r="G2" s="26"/>
      <c r="H2" s="9" t="s">
        <v>38</v>
      </c>
      <c r="I2" s="53">
        <f>COUNTIF(E2:E51,"addition")</f>
        <v>0</v>
      </c>
      <c r="J2" s="36" t="e">
        <f>I2/I21</f>
        <v>#DIV/0!</v>
      </c>
      <c r="K2" s="54">
        <f>SUMIF(E2:E51,"Addition",F2:F51)</f>
        <v>0</v>
      </c>
      <c r="L2" s="36" t="e">
        <f>K2/K21</f>
        <v>#DIV/0!</v>
      </c>
    </row>
    <row r="3" spans="1:12" ht="12.75">
      <c r="A3" s="26">
        <v>2</v>
      </c>
      <c r="B3" s="26"/>
      <c r="C3" s="25"/>
      <c r="D3" s="25"/>
      <c r="E3" s="26"/>
      <c r="F3" s="30"/>
      <c r="G3" s="26"/>
      <c r="H3" s="9" t="s">
        <v>30</v>
      </c>
      <c r="I3" s="53">
        <f>COUNTIF(E2:E51,"Basement")</f>
        <v>0</v>
      </c>
      <c r="J3" s="36" t="e">
        <f>I3/I21</f>
        <v>#DIV/0!</v>
      </c>
      <c r="K3" s="54">
        <f>SUMIF(E2:E51,"Basement",F2:F51)</f>
        <v>0</v>
      </c>
      <c r="L3" s="36" t="e">
        <f>K3/K21</f>
        <v>#DIV/0!</v>
      </c>
    </row>
    <row r="4" spans="1:12" ht="12.75">
      <c r="A4" s="26">
        <v>3</v>
      </c>
      <c r="B4" s="26"/>
      <c r="C4" s="25"/>
      <c r="D4" s="25"/>
      <c r="E4" s="26"/>
      <c r="F4" s="30"/>
      <c r="G4" s="26"/>
      <c r="H4" s="9" t="s">
        <v>8</v>
      </c>
      <c r="I4" s="53">
        <f>COUNTIF(E2:E51,"Bathroom")</f>
        <v>0</v>
      </c>
      <c r="J4" s="36" t="e">
        <f>I4/I21</f>
        <v>#DIV/0!</v>
      </c>
      <c r="K4" s="54">
        <f>SUMIF(E2:E51,"Bathroom",F2:F51)</f>
        <v>0</v>
      </c>
      <c r="L4" s="36" t="e">
        <f>K4/K21</f>
        <v>#DIV/0!</v>
      </c>
    </row>
    <row r="5" spans="1:12" ht="12.75">
      <c r="A5" s="26">
        <v>4</v>
      </c>
      <c r="B5" s="26"/>
      <c r="C5" s="25"/>
      <c r="D5" s="25"/>
      <c r="E5" s="26"/>
      <c r="F5" s="30"/>
      <c r="G5" s="26"/>
      <c r="H5" s="9" t="s">
        <v>31</v>
      </c>
      <c r="I5" s="53">
        <f>COUNTIF(E2:E51,"Commercial")</f>
        <v>0</v>
      </c>
      <c r="J5" s="36" t="e">
        <f>I5/I21</f>
        <v>#DIV/0!</v>
      </c>
      <c r="K5" s="54">
        <f>SUMIF(E2:E51,"Commercial",F2:F51)</f>
        <v>0</v>
      </c>
      <c r="L5" s="36" t="e">
        <f>K5/K21</f>
        <v>#DIV/0!</v>
      </c>
    </row>
    <row r="6" spans="1:12" ht="12.75">
      <c r="A6" s="26">
        <v>5</v>
      </c>
      <c r="B6" s="26"/>
      <c r="C6" s="25"/>
      <c r="D6" s="25"/>
      <c r="E6" s="26"/>
      <c r="F6" s="30"/>
      <c r="G6" s="26"/>
      <c r="H6" s="9" t="s">
        <v>32</v>
      </c>
      <c r="I6" s="53">
        <f>COUNTIF(E2:E51,"Countertop")</f>
        <v>0</v>
      </c>
      <c r="J6" s="36" t="e">
        <f>I6/I21</f>
        <v>#DIV/0!</v>
      </c>
      <c r="K6" s="54">
        <f>SUMIF(E2:E51,"Countertop",F2:F51)</f>
        <v>0</v>
      </c>
      <c r="L6" s="36" t="e">
        <f>K6/K21</f>
        <v>#DIV/0!</v>
      </c>
    </row>
    <row r="7" spans="1:12" ht="12.75">
      <c r="A7" s="26">
        <v>6</v>
      </c>
      <c r="B7" s="26"/>
      <c r="C7" s="25"/>
      <c r="D7" s="25"/>
      <c r="E7" s="26"/>
      <c r="F7" s="30"/>
      <c r="G7" s="26"/>
      <c r="H7" s="9" t="s">
        <v>39</v>
      </c>
      <c r="I7" s="53">
        <f>COUNTIF(E2:E51,"Custom House")</f>
        <v>0</v>
      </c>
      <c r="J7" s="36" t="e">
        <f>I7/I21</f>
        <v>#DIV/0!</v>
      </c>
      <c r="K7" s="54">
        <f>SUMIF(E2:E51,"Custom House",F2:F51)</f>
        <v>0</v>
      </c>
      <c r="L7" s="36" t="e">
        <f>K7/K21</f>
        <v>#DIV/0!</v>
      </c>
    </row>
    <row r="8" spans="1:12" ht="12.75">
      <c r="A8" s="26">
        <v>7</v>
      </c>
      <c r="B8" s="26"/>
      <c r="C8" s="25"/>
      <c r="D8" s="25"/>
      <c r="E8" s="26"/>
      <c r="F8" s="30"/>
      <c r="G8" s="26"/>
      <c r="H8" s="9" t="s">
        <v>33</v>
      </c>
      <c r="I8" s="53">
        <f>COUNTIF(E2:E51,"Deck")</f>
        <v>0</v>
      </c>
      <c r="J8" s="36" t="e">
        <f>I8/I21</f>
        <v>#DIV/0!</v>
      </c>
      <c r="K8" s="54">
        <f>SUMIF(E2:E51,"Deck",F2:F51)</f>
        <v>0</v>
      </c>
      <c r="L8" s="36" t="e">
        <f>K8/K21</f>
        <v>#DIV/0!</v>
      </c>
    </row>
    <row r="9" spans="1:12" ht="12.75">
      <c r="A9" s="26">
        <v>8</v>
      </c>
      <c r="B9" s="26"/>
      <c r="C9" s="25"/>
      <c r="D9" s="25"/>
      <c r="E9" s="26"/>
      <c r="F9" s="30"/>
      <c r="G9" s="26"/>
      <c r="H9" s="9" t="s">
        <v>10</v>
      </c>
      <c r="I9" s="53">
        <f>COUNTIF(E2:E51,"Drywall Repair")</f>
        <v>0</v>
      </c>
      <c r="J9" s="36" t="e">
        <f>I9/I21</f>
        <v>#DIV/0!</v>
      </c>
      <c r="K9" s="54">
        <f>SUMIF(E2:E51,"Drywall Repair",F2:F51)</f>
        <v>0</v>
      </c>
      <c r="L9" s="36" t="e">
        <f>K9/K21</f>
        <v>#DIV/0!</v>
      </c>
    </row>
    <row r="10" spans="1:12" ht="12.75">
      <c r="A10" s="26">
        <v>9</v>
      </c>
      <c r="B10" s="26"/>
      <c r="C10" s="25"/>
      <c r="D10" s="25"/>
      <c r="E10" s="26"/>
      <c r="F10" s="30"/>
      <c r="G10" s="26"/>
      <c r="H10" s="9" t="s">
        <v>34</v>
      </c>
      <c r="I10" s="53">
        <f>COUNTIF(E2:E51,"Exterior Repair")</f>
        <v>0</v>
      </c>
      <c r="J10" s="36" t="e">
        <f>I10/I21</f>
        <v>#DIV/0!</v>
      </c>
      <c r="K10" s="54">
        <f>SUMIF(E2:E51,"Exterior Repair",F2:F51)</f>
        <v>0</v>
      </c>
      <c r="L10" s="36" t="e">
        <f>K10/K21</f>
        <v>#DIV/0!</v>
      </c>
    </row>
    <row r="11" spans="1:12" ht="12.75">
      <c r="A11" s="26">
        <v>10</v>
      </c>
      <c r="B11" s="26"/>
      <c r="C11" s="25"/>
      <c r="D11" s="25"/>
      <c r="E11" s="26"/>
      <c r="F11" s="30"/>
      <c r="G11" s="26"/>
      <c r="H11" s="9" t="s">
        <v>12</v>
      </c>
      <c r="I11" s="53">
        <f>COUNTIF(E2:E51,"Framing")</f>
        <v>0</v>
      </c>
      <c r="J11" s="36" t="e">
        <f>I11/I21</f>
        <v>#DIV/0!</v>
      </c>
      <c r="K11" s="54">
        <f>SUMIF(E2:E51,"Framing",F2:F51)</f>
        <v>0</v>
      </c>
      <c r="L11" s="36" t="e">
        <f>K11/K21</f>
        <v>#DIV/0!</v>
      </c>
    </row>
    <row r="12" spans="1:12" ht="12.75">
      <c r="A12" s="26">
        <v>11</v>
      </c>
      <c r="B12" s="26"/>
      <c r="C12" s="25"/>
      <c r="D12" s="25"/>
      <c r="E12" s="26"/>
      <c r="F12" s="30"/>
      <c r="G12" s="26"/>
      <c r="H12" s="9" t="s">
        <v>48</v>
      </c>
      <c r="I12" s="53">
        <f>COUNTIF(E2:E51,"Misc Interior")</f>
        <v>0</v>
      </c>
      <c r="J12" s="36" t="e">
        <f>I12/I21</f>
        <v>#DIV/0!</v>
      </c>
      <c r="K12" s="54">
        <f>SUMIF(E2:E51,"Misc Interior",F2:F51)</f>
        <v>0</v>
      </c>
      <c r="L12" s="36" t="e">
        <f>K12/K21</f>
        <v>#DIV/0!</v>
      </c>
    </row>
    <row r="13" spans="1:12" ht="12.75">
      <c r="A13" s="26">
        <v>12</v>
      </c>
      <c r="B13" s="26"/>
      <c r="C13" s="25"/>
      <c r="D13" s="25"/>
      <c r="E13" s="26"/>
      <c r="F13" s="30"/>
      <c r="G13" s="26"/>
      <c r="H13" s="9" t="s">
        <v>7</v>
      </c>
      <c r="I13" s="53">
        <f>COUNTIF(E2:E51,"Kitchen")</f>
        <v>0</v>
      </c>
      <c r="J13" s="36" t="e">
        <f>I13/I21</f>
        <v>#DIV/0!</v>
      </c>
      <c r="K13" s="54">
        <f>SUMIF(E2:E51,"Kitchen",F2:F51)</f>
        <v>0</v>
      </c>
      <c r="L13" s="36" t="e">
        <f>K13/K21</f>
        <v>#DIV/0!</v>
      </c>
    </row>
    <row r="14" spans="1:12" ht="12.75">
      <c r="A14" s="26">
        <v>13</v>
      </c>
      <c r="B14" s="26"/>
      <c r="C14" s="25"/>
      <c r="D14" s="25"/>
      <c r="E14" s="26"/>
      <c r="F14" s="30"/>
      <c r="G14" s="26"/>
      <c r="H14" s="9" t="s">
        <v>50</v>
      </c>
      <c r="I14" s="53">
        <f>COUNTIF(E2:E51,"Misc Exterior")</f>
        <v>0</v>
      </c>
      <c r="J14" s="36" t="e">
        <f>I14/I21</f>
        <v>#DIV/0!</v>
      </c>
      <c r="K14" s="54">
        <f>SUMIF(E2:E51,"Misc Exterior",F2:F51)</f>
        <v>0</v>
      </c>
      <c r="L14" s="36" t="e">
        <f>K14/K21</f>
        <v>#DIV/0!</v>
      </c>
    </row>
    <row r="15" spans="1:12" ht="12.75">
      <c r="A15" s="26">
        <v>14</v>
      </c>
      <c r="B15" s="26"/>
      <c r="C15" s="25"/>
      <c r="D15" s="25"/>
      <c r="E15" s="26"/>
      <c r="F15" s="30"/>
      <c r="G15" s="26"/>
      <c r="H15" s="9" t="s">
        <v>51</v>
      </c>
      <c r="I15" s="53">
        <f>COUNTIF(E2:E51,"Shower")</f>
        <v>0</v>
      </c>
      <c r="J15" s="36" t="e">
        <f>I15/I21</f>
        <v>#DIV/0!</v>
      </c>
      <c r="K15" s="54">
        <f>SUMIF(E2:E51,"Shower",F2:F51)</f>
        <v>0</v>
      </c>
      <c r="L15" s="36" t="e">
        <f>K15/K21</f>
        <v>#DIV/0!</v>
      </c>
    </row>
    <row r="16" spans="1:12" ht="12.75">
      <c r="A16" s="26">
        <v>15</v>
      </c>
      <c r="B16" s="26"/>
      <c r="C16" s="25"/>
      <c r="D16" s="25"/>
      <c r="E16" s="26"/>
      <c r="F16" s="30"/>
      <c r="G16" s="26"/>
      <c r="H16" s="9" t="s">
        <v>35</v>
      </c>
      <c r="I16" s="53">
        <f>COUNTIF(E2:E51,"Siding")</f>
        <v>0</v>
      </c>
      <c r="J16" s="36" t="e">
        <f>I16/I21</f>
        <v>#DIV/0!</v>
      </c>
      <c r="K16" s="54">
        <f>SUMIF(E2:E51,"Siding",F2:F51)</f>
        <v>0</v>
      </c>
      <c r="L16" s="36" t="e">
        <f>K16/K21</f>
        <v>#DIV/0!</v>
      </c>
    </row>
    <row r="17" spans="1:12" ht="12.75">
      <c r="A17" s="26">
        <v>16</v>
      </c>
      <c r="B17" s="26"/>
      <c r="C17" s="25"/>
      <c r="D17" s="25"/>
      <c r="E17" s="26"/>
      <c r="F17" s="30"/>
      <c r="G17" s="26"/>
      <c r="H17" s="9" t="s">
        <v>36</v>
      </c>
      <c r="I17" s="53">
        <f>COUNTIF(E2:E51,"Whole House")</f>
        <v>0</v>
      </c>
      <c r="J17" s="36" t="e">
        <f>I17/I21</f>
        <v>#DIV/0!</v>
      </c>
      <c r="K17" s="54">
        <f>SUMIF(E2:E51,"Whole House",F2:F51)</f>
        <v>0</v>
      </c>
      <c r="L17" s="36" t="e">
        <f>K17/K21</f>
        <v>#DIV/0!</v>
      </c>
    </row>
    <row r="18" spans="1:12" ht="12.75">
      <c r="A18" s="26">
        <v>17</v>
      </c>
      <c r="B18" s="26"/>
      <c r="C18" s="25"/>
      <c r="D18" s="25"/>
      <c r="E18" s="26"/>
      <c r="F18" s="30"/>
      <c r="G18" s="26"/>
      <c r="H18" s="9" t="s">
        <v>29</v>
      </c>
      <c r="I18" s="53">
        <f>COUNTIF(E2:E51,"Window")</f>
        <v>0</v>
      </c>
      <c r="J18" s="59" t="e">
        <f>I18/I21</f>
        <v>#DIV/0!</v>
      </c>
      <c r="K18" s="54">
        <f>SUMIF(E2:E51,"Window",F2:F51)</f>
        <v>0</v>
      </c>
      <c r="L18" s="36" t="e">
        <f>K18/K21</f>
        <v>#DIV/0!</v>
      </c>
    </row>
    <row r="19" spans="1:12" ht="12.75">
      <c r="A19" s="26">
        <v>18</v>
      </c>
      <c r="B19" s="26"/>
      <c r="C19" s="25"/>
      <c r="D19" s="25"/>
      <c r="E19" s="26"/>
      <c r="F19" s="30"/>
      <c r="G19" s="26"/>
      <c r="H19" s="9" t="s">
        <v>47</v>
      </c>
      <c r="I19" s="53">
        <f>COUNTIF(E2:E51,"Hoot")</f>
        <v>0</v>
      </c>
      <c r="J19" s="36" t="e">
        <f>I19/I21</f>
        <v>#DIV/0!</v>
      </c>
      <c r="K19" s="54">
        <f>SUMIF(E2:E51,"Hoot",F2:F51)</f>
        <v>0</v>
      </c>
      <c r="L19" s="36" t="e">
        <f>K19/K21</f>
        <v>#DIV/0!</v>
      </c>
    </row>
    <row r="20" spans="1:12" ht="12.75">
      <c r="A20" s="26">
        <v>19</v>
      </c>
      <c r="B20" s="26"/>
      <c r="C20" s="25"/>
      <c r="D20" s="25"/>
      <c r="E20" s="26"/>
      <c r="F20" s="30"/>
      <c r="G20" s="26"/>
      <c r="H20" s="9" t="s">
        <v>49</v>
      </c>
      <c r="I20" s="53">
        <f>COUNTIF(E2:E51,"T&amp;M")</f>
        <v>0</v>
      </c>
      <c r="J20" s="36" t="e">
        <f>I20/I21</f>
        <v>#DIV/0!</v>
      </c>
      <c r="K20" s="54">
        <f>SUMIF(E2:E51,"T &amp; M",F2:F51)</f>
        <v>0</v>
      </c>
      <c r="L20" s="36" t="e">
        <f>K20/K21</f>
        <v>#DIV/0!</v>
      </c>
    </row>
    <row r="21" spans="1:12" ht="12.75">
      <c r="A21">
        <v>20</v>
      </c>
      <c r="B21" s="26"/>
      <c r="C21" s="25"/>
      <c r="D21" s="25"/>
      <c r="E21" s="26"/>
      <c r="F21" s="30"/>
      <c r="G21" s="26"/>
      <c r="H21" s="9" t="s">
        <v>13</v>
      </c>
      <c r="I21" s="55">
        <f>SUM(I2:I20)</f>
        <v>0</v>
      </c>
      <c r="J21" s="36" t="e">
        <f>SUM(J2:J19)</f>
        <v>#DIV/0!</v>
      </c>
      <c r="K21" s="65">
        <f>SUM(K2:K20)</f>
        <v>0</v>
      </c>
      <c r="L21" s="36" t="e">
        <f>SUM(L2:L20)</f>
        <v>#DIV/0!</v>
      </c>
    </row>
    <row r="22" spans="1:12" ht="22.5">
      <c r="A22">
        <v>21</v>
      </c>
      <c r="B22" s="26"/>
      <c r="C22" s="25"/>
      <c r="D22" s="25"/>
      <c r="E22" s="26"/>
      <c r="F22" s="30"/>
      <c r="G22" s="26"/>
      <c r="H22" s="52" t="s">
        <v>3</v>
      </c>
      <c r="I22" s="37" t="s">
        <v>54</v>
      </c>
      <c r="J22" s="37" t="s">
        <v>58</v>
      </c>
      <c r="K22" s="37" t="s">
        <v>57</v>
      </c>
      <c r="L22" s="37" t="s">
        <v>59</v>
      </c>
    </row>
    <row r="23" spans="1:12" ht="12.75">
      <c r="A23">
        <v>22</v>
      </c>
      <c r="B23" s="26"/>
      <c r="C23" s="25"/>
      <c r="D23" s="25"/>
      <c r="E23" s="26"/>
      <c r="F23" s="30"/>
      <c r="G23" s="26"/>
      <c r="H23" s="32" t="s">
        <v>25</v>
      </c>
      <c r="I23" s="53">
        <f>COUNTIF(D2:D51,"Employee Referral")</f>
        <v>0</v>
      </c>
      <c r="J23" s="36" t="e">
        <f>I23/I36</f>
        <v>#DIV/0!</v>
      </c>
      <c r="K23" s="54">
        <f>SUMIF(D2:D51,"Employee Referral",F2:F51)</f>
        <v>0</v>
      </c>
      <c r="L23" s="36" t="e">
        <f>K23/K36</f>
        <v>#DIV/0!</v>
      </c>
    </row>
    <row r="24" spans="1:12" ht="12.75">
      <c r="A24">
        <v>23</v>
      </c>
      <c r="C24" s="44"/>
      <c r="D24" s="25"/>
      <c r="F24" s="4"/>
      <c r="H24" s="9" t="s">
        <v>26</v>
      </c>
      <c r="I24" s="53">
        <f>COUNTIF(D2:D51,"Client Referral")</f>
        <v>0</v>
      </c>
      <c r="J24" s="36" t="e">
        <f>I24/I36</f>
        <v>#DIV/0!</v>
      </c>
      <c r="K24" s="54">
        <f>SUMIF(D2:D51,"Client Referral",F2:F51)</f>
        <v>0</v>
      </c>
      <c r="L24" s="36" t="e">
        <f>K24/K36</f>
        <v>#DIV/0!</v>
      </c>
    </row>
    <row r="25" spans="1:12" ht="12.75">
      <c r="A25">
        <v>24</v>
      </c>
      <c r="C25" s="3"/>
      <c r="D25" s="25"/>
      <c r="F25" s="4"/>
      <c r="H25" s="9" t="s">
        <v>21</v>
      </c>
      <c r="I25" s="53">
        <f>COUNTIF(D2:D51,"Sub-Contractor")</f>
        <v>0</v>
      </c>
      <c r="J25" s="36" t="e">
        <f>I25/I36</f>
        <v>#DIV/0!</v>
      </c>
      <c r="K25" s="54">
        <f>SUMIF(D2:D51,"Sub-Contractor",F2:F51)</f>
        <v>0</v>
      </c>
      <c r="L25" s="36" t="e">
        <f>K25/K36</f>
        <v>#DIV/0!</v>
      </c>
    </row>
    <row r="26" spans="1:12" ht="12.75">
      <c r="A26">
        <v>25</v>
      </c>
      <c r="C26" s="3"/>
      <c r="D26" s="25"/>
      <c r="F26" s="4"/>
      <c r="H26" s="9" t="s">
        <v>40</v>
      </c>
      <c r="I26" s="53">
        <f>COUNTIF(D2:D51,"Yard Sign")</f>
        <v>0</v>
      </c>
      <c r="J26" s="36" t="e">
        <f>I26/I36</f>
        <v>#DIV/0!</v>
      </c>
      <c r="K26" s="54">
        <f>SUMIF(D2:D51,"Yard Sign",F2:F51)</f>
        <v>0</v>
      </c>
      <c r="L26" s="36" t="e">
        <f>K26/K36</f>
        <v>#DIV/0!</v>
      </c>
    </row>
    <row r="27" spans="1:12" ht="12.75">
      <c r="A27">
        <v>26</v>
      </c>
      <c r="C27" s="3"/>
      <c r="D27" s="25"/>
      <c r="F27" s="4"/>
      <c r="H27" s="9" t="s">
        <v>41</v>
      </c>
      <c r="I27" s="53">
        <f>COUNTIF(D2:D51,"Print Ad")</f>
        <v>0</v>
      </c>
      <c r="J27" s="36" t="e">
        <f>I27/I36</f>
        <v>#DIV/0!</v>
      </c>
      <c r="K27" s="54">
        <f>SUMIF(D2:D51,"Print Ad",F2:F51)</f>
        <v>0</v>
      </c>
      <c r="L27" s="36" t="e">
        <f>K27/K36</f>
        <v>#DIV/0!</v>
      </c>
    </row>
    <row r="28" spans="1:12" ht="12.75">
      <c r="A28">
        <v>27</v>
      </c>
      <c r="B28" s="26"/>
      <c r="C28" s="25"/>
      <c r="D28" s="25"/>
      <c r="E28" s="26"/>
      <c r="F28" s="30"/>
      <c r="G28" s="26"/>
      <c r="H28" s="9" t="s">
        <v>43</v>
      </c>
      <c r="I28" s="53">
        <f>COUNTIF(D2:D51,"TV")</f>
        <v>0</v>
      </c>
      <c r="J28" s="36" t="e">
        <f>I28/I36</f>
        <v>#DIV/0!</v>
      </c>
      <c r="K28" s="54">
        <f>SUMIF(D2:D51,"TV",F2:F51)</f>
        <v>0</v>
      </c>
      <c r="L28" s="36" t="e">
        <f>K28/K36</f>
        <v>#DIV/0!</v>
      </c>
    </row>
    <row r="29" spans="1:12" ht="12.75">
      <c r="A29">
        <v>28</v>
      </c>
      <c r="C29" s="3"/>
      <c r="D29" s="25"/>
      <c r="F29" s="4"/>
      <c r="H29" s="9" t="s">
        <v>42</v>
      </c>
      <c r="I29" s="53">
        <f>COUNTIF(D2:D51,"Radio")</f>
        <v>0</v>
      </c>
      <c r="J29" s="36" t="e">
        <f>I29/I36</f>
        <v>#DIV/0!</v>
      </c>
      <c r="K29" s="54">
        <f>SUMIF(D2:D51,"Radio",F2:F51)</f>
        <v>0</v>
      </c>
      <c r="L29" s="36" t="e">
        <f>K29/K36</f>
        <v>#DIV/0!</v>
      </c>
    </row>
    <row r="30" spans="1:12" ht="12.75">
      <c r="A30">
        <v>29</v>
      </c>
      <c r="B30" s="26"/>
      <c r="C30" s="25"/>
      <c r="D30" s="25"/>
      <c r="E30" s="26"/>
      <c r="F30" s="30"/>
      <c r="G30" s="26"/>
      <c r="H30" s="9" t="s">
        <v>11</v>
      </c>
      <c r="I30" s="53">
        <f>COUNTIF(D2:D51,"Yellow Pages")</f>
        <v>0</v>
      </c>
      <c r="J30" s="36" t="e">
        <f>I30/I36</f>
        <v>#DIV/0!</v>
      </c>
      <c r="K30" s="54">
        <f>SUMIF(D2:D51,"Yellow Pages",F2:F51)</f>
        <v>0</v>
      </c>
      <c r="L30" s="36" t="e">
        <f>K30/K36</f>
        <v>#DIV/0!</v>
      </c>
    </row>
    <row r="31" spans="1:12" ht="12.75">
      <c r="A31">
        <v>30</v>
      </c>
      <c r="B31" s="26"/>
      <c r="C31" s="25"/>
      <c r="D31" s="25"/>
      <c r="E31" s="26"/>
      <c r="F31" s="30"/>
      <c r="G31" s="26"/>
      <c r="H31" s="9" t="s">
        <v>9</v>
      </c>
      <c r="I31" s="53">
        <f>COUNTIF(D2:D51,"Repeat Client")</f>
        <v>0</v>
      </c>
      <c r="J31" s="36" t="e">
        <f>I31/I36</f>
        <v>#DIV/0!</v>
      </c>
      <c r="K31" s="54">
        <f>SUMIF(D2:D51,"Repeat Client",F2:F51)</f>
        <v>0</v>
      </c>
      <c r="L31" s="36" t="e">
        <f>K31/K36</f>
        <v>#DIV/0!</v>
      </c>
    </row>
    <row r="32" spans="1:12" ht="12.75">
      <c r="A32">
        <v>31</v>
      </c>
      <c r="B32" s="26"/>
      <c r="C32" s="25"/>
      <c r="D32" s="25"/>
      <c r="E32" s="26"/>
      <c r="F32" s="30"/>
      <c r="G32" s="26"/>
      <c r="H32" s="32" t="s">
        <v>20</v>
      </c>
      <c r="I32" s="53">
        <f>COUNTIF(D2:D51,"Name Recognition")</f>
        <v>0</v>
      </c>
      <c r="J32" s="36" t="e">
        <f>I32/I36</f>
        <v>#DIV/0!</v>
      </c>
      <c r="K32" s="54">
        <f>SUMIF(D2:D51,"Name Recognition",F2:F51)</f>
        <v>0</v>
      </c>
      <c r="L32" s="36" t="e">
        <f>K32/K36</f>
        <v>#DIV/0!</v>
      </c>
    </row>
    <row r="33" spans="1:12" ht="12.75">
      <c r="A33">
        <v>32</v>
      </c>
      <c r="B33" s="26"/>
      <c r="C33" s="25"/>
      <c r="D33" s="25"/>
      <c r="E33" s="26"/>
      <c r="F33" s="30"/>
      <c r="G33" s="26"/>
      <c r="H33" s="9" t="s">
        <v>44</v>
      </c>
      <c r="I33" s="53">
        <f>COUNTIF(D2:D51,"Home Show")</f>
        <v>0</v>
      </c>
      <c r="J33" s="36" t="e">
        <f>I33/I36</f>
        <v>#DIV/0!</v>
      </c>
      <c r="K33" s="54">
        <f>SUMIF(D2:D51,"Home Show",F2:F51)</f>
        <v>0</v>
      </c>
      <c r="L33" s="36" t="e">
        <f>K33/K36</f>
        <v>#DIV/0!</v>
      </c>
    </row>
    <row r="34" spans="1:12" s="26" customFormat="1" ht="12.75">
      <c r="A34">
        <v>33</v>
      </c>
      <c r="C34" s="25"/>
      <c r="D34" s="25"/>
      <c r="F34" s="30"/>
      <c r="H34" s="31" t="s">
        <v>47</v>
      </c>
      <c r="I34" s="56">
        <f>COUNTIF(D2:D51,"Hoot")</f>
        <v>0</v>
      </c>
      <c r="J34" s="41" t="e">
        <f>I34/I36</f>
        <v>#DIV/0!</v>
      </c>
      <c r="K34" s="57">
        <f>SUMIF(D2:D51,"Hoot",F2:F51)</f>
        <v>0</v>
      </c>
      <c r="L34" s="41" t="e">
        <f>K34/K36</f>
        <v>#DIV/0!</v>
      </c>
    </row>
    <row r="35" spans="1:12" s="26" customFormat="1" ht="12.75">
      <c r="A35">
        <v>34</v>
      </c>
      <c r="C35" s="25"/>
      <c r="D35" s="25"/>
      <c r="F35" s="30"/>
      <c r="H35" s="31"/>
      <c r="I35" s="56"/>
      <c r="J35" s="56"/>
      <c r="K35" s="56"/>
      <c r="L35" s="56"/>
    </row>
    <row r="36" spans="1:12" s="26" customFormat="1" ht="12.75">
      <c r="A36">
        <v>35</v>
      </c>
      <c r="C36" s="25"/>
      <c r="D36" s="25"/>
      <c r="F36" s="30"/>
      <c r="H36" s="9" t="s">
        <v>13</v>
      </c>
      <c r="I36" s="55">
        <f>SUM(I23:I33)</f>
        <v>0</v>
      </c>
      <c r="J36" s="41" t="e">
        <f>SUM(J23:J35)</f>
        <v>#DIV/0!</v>
      </c>
      <c r="K36" s="66">
        <f>SUM(K23:K34)</f>
        <v>0</v>
      </c>
      <c r="L36" s="41" t="e">
        <f>SUM(L23:L34)</f>
        <v>#DIV/0!</v>
      </c>
    </row>
    <row r="37" spans="1:12" s="26" customFormat="1" ht="18.75">
      <c r="A37">
        <v>36</v>
      </c>
      <c r="C37" s="25"/>
      <c r="D37" s="25"/>
      <c r="F37" s="30"/>
      <c r="H37" s="48" t="s">
        <v>53</v>
      </c>
      <c r="I37" s="53"/>
      <c r="J37" s="36" t="e">
        <f>J23+J24+J25+J31</f>
        <v>#DIV/0!</v>
      </c>
      <c r="K37" s="56"/>
      <c r="L37" s="56"/>
    </row>
    <row r="38" spans="1:7" ht="12.75">
      <c r="A38">
        <v>37</v>
      </c>
      <c r="B38" s="26"/>
      <c r="C38" s="25"/>
      <c r="D38" s="25"/>
      <c r="E38" s="26"/>
      <c r="F38" s="30"/>
      <c r="G38" s="26"/>
    </row>
    <row r="39" spans="1:7" ht="12.75">
      <c r="A39">
        <v>38</v>
      </c>
      <c r="B39" s="26"/>
      <c r="C39" s="25"/>
      <c r="D39" s="25"/>
      <c r="E39" s="26"/>
      <c r="F39" s="30"/>
      <c r="G39" s="26"/>
    </row>
    <row r="40" spans="1:7" ht="12.75">
      <c r="A40">
        <v>39</v>
      </c>
      <c r="B40" s="26"/>
      <c r="C40" s="25"/>
      <c r="D40" s="25"/>
      <c r="E40" s="26"/>
      <c r="F40" s="30"/>
      <c r="G40" s="26"/>
    </row>
    <row r="41" spans="1:7" ht="12.75">
      <c r="A41">
        <v>40</v>
      </c>
      <c r="B41" s="26"/>
      <c r="C41" s="25"/>
      <c r="D41" s="25"/>
      <c r="E41" s="26"/>
      <c r="F41" s="30"/>
      <c r="G41" s="26"/>
    </row>
    <row r="42" spans="1:7" ht="12.75">
      <c r="A42">
        <v>41</v>
      </c>
      <c r="B42" s="26"/>
      <c r="C42" s="25"/>
      <c r="D42" s="25"/>
      <c r="E42" s="26"/>
      <c r="F42" s="30"/>
      <c r="G42" s="26"/>
    </row>
    <row r="43" spans="1:7" ht="12.75">
      <c r="A43">
        <v>42</v>
      </c>
      <c r="B43" s="26"/>
      <c r="C43" s="25"/>
      <c r="D43" s="25"/>
      <c r="E43" s="26"/>
      <c r="F43" s="30"/>
      <c r="G43" s="26"/>
    </row>
    <row r="44" spans="1:7" ht="12.75">
      <c r="A44">
        <v>43</v>
      </c>
      <c r="B44" s="26"/>
      <c r="C44" s="25"/>
      <c r="D44" s="25"/>
      <c r="E44" s="26"/>
      <c r="F44" s="30"/>
      <c r="G44" s="26"/>
    </row>
    <row r="45" spans="1:7" ht="12.75">
      <c r="A45">
        <v>44</v>
      </c>
      <c r="B45" s="26"/>
      <c r="C45" s="25"/>
      <c r="D45" s="25"/>
      <c r="E45" s="26"/>
      <c r="F45" s="30"/>
      <c r="G45" s="26"/>
    </row>
    <row r="46" spans="1:7" ht="12.75">
      <c r="A46">
        <v>45</v>
      </c>
      <c r="B46" s="26"/>
      <c r="C46" s="25"/>
      <c r="D46" s="25"/>
      <c r="E46" s="26"/>
      <c r="F46" s="30"/>
      <c r="G46" s="26"/>
    </row>
    <row r="47" spans="1:7" ht="12.75">
      <c r="A47">
        <v>46</v>
      </c>
      <c r="B47" s="26"/>
      <c r="C47" s="25"/>
      <c r="D47" s="25"/>
      <c r="E47" s="26"/>
      <c r="F47" s="30"/>
      <c r="G47" s="26"/>
    </row>
    <row r="48" spans="1:7" ht="12.75">
      <c r="A48">
        <v>47</v>
      </c>
      <c r="B48" s="26"/>
      <c r="C48" s="25"/>
      <c r="D48" s="25"/>
      <c r="E48" s="26"/>
      <c r="F48" s="30"/>
      <c r="G48" s="26"/>
    </row>
    <row r="49" spans="1:7" ht="12.75">
      <c r="A49">
        <v>48</v>
      </c>
      <c r="B49" s="26"/>
      <c r="C49" s="25"/>
      <c r="D49" s="25"/>
      <c r="E49" s="26"/>
      <c r="F49" s="30"/>
      <c r="G49" s="26"/>
    </row>
    <row r="50" spans="1:7" ht="12.75">
      <c r="A50">
        <v>49</v>
      </c>
      <c r="B50" s="26"/>
      <c r="C50" s="26"/>
      <c r="D50" s="26"/>
      <c r="E50" s="26"/>
      <c r="F50" s="26"/>
      <c r="G50" s="26"/>
    </row>
    <row r="51" spans="1:7" ht="12.75">
      <c r="A51">
        <v>50</v>
      </c>
      <c r="B51" s="26"/>
      <c r="C51" s="26"/>
      <c r="D51" s="26"/>
      <c r="E51" s="26"/>
      <c r="F51" s="26"/>
      <c r="G51" s="26"/>
    </row>
    <row r="52" spans="2:7" ht="12.75">
      <c r="B52" s="26"/>
      <c r="C52" s="26"/>
      <c r="D52" s="26"/>
      <c r="E52" s="26"/>
      <c r="F52" s="26"/>
      <c r="G52" s="26"/>
    </row>
    <row r="55" spans="1:9" ht="12.75">
      <c r="A55" s="5" t="s">
        <v>13</v>
      </c>
      <c r="B55">
        <f>SUM(B2:B51)</f>
        <v>0</v>
      </c>
      <c r="F55" s="63">
        <f>SUM(F2:F51)</f>
        <v>0</v>
      </c>
      <c r="G55">
        <f>SUM(G2:G51)</f>
        <v>0</v>
      </c>
      <c r="I55" s="9"/>
    </row>
    <row r="56" ht="12.75">
      <c r="I56" s="9"/>
    </row>
    <row r="57" spans="2:9" ht="15">
      <c r="B57" s="68" t="s">
        <v>14</v>
      </c>
      <c r="C57" s="69"/>
      <c r="D57" s="68"/>
      <c r="E57" s="46">
        <f>B55</f>
        <v>0</v>
      </c>
      <c r="F57" s="4"/>
      <c r="G57" s="20"/>
      <c r="H57" s="20"/>
      <c r="I57" s="9"/>
    </row>
    <row r="58" spans="2:9" ht="12.75">
      <c r="B58" s="68"/>
      <c r="C58" s="69"/>
      <c r="D58" s="68"/>
      <c r="E58" s="9"/>
      <c r="F58" s="4"/>
      <c r="G58" s="9"/>
      <c r="I58" s="9"/>
    </row>
    <row r="59" spans="2:7" ht="12.75">
      <c r="B59" s="68"/>
      <c r="C59" s="69"/>
      <c r="D59" s="68"/>
      <c r="E59" s="9"/>
      <c r="F59" s="4"/>
      <c r="G59" s="9"/>
    </row>
    <row r="60" spans="2:10" ht="12.75">
      <c r="B60" s="68" t="s">
        <v>15</v>
      </c>
      <c r="C60" s="69"/>
      <c r="D60" s="68"/>
      <c r="E60" s="47">
        <f>F55-E61</f>
        <v>0</v>
      </c>
      <c r="F60" s="4"/>
      <c r="G60" s="9"/>
      <c r="I60" s="9"/>
      <c r="J60" s="31"/>
    </row>
    <row r="61" spans="2:7" ht="12.75">
      <c r="B61" s="68" t="s">
        <v>16</v>
      </c>
      <c r="C61" s="69"/>
      <c r="D61" s="68"/>
      <c r="E61" s="11">
        <f>SUMIF(G2:G51,"&gt;0",F2:F51)</f>
        <v>0</v>
      </c>
      <c r="F61" s="4"/>
      <c r="G61" s="9"/>
    </row>
    <row r="62" spans="2:7" ht="12.75">
      <c r="B62" s="7"/>
      <c r="C62" s="8"/>
      <c r="D62" s="7"/>
      <c r="E62" s="11"/>
      <c r="F62" s="4"/>
      <c r="G62" s="9"/>
    </row>
    <row r="63" spans="2:7" ht="12.75">
      <c r="B63" s="70" t="s">
        <v>17</v>
      </c>
      <c r="C63" s="71"/>
      <c r="D63" s="70"/>
      <c r="E63" s="12" t="e">
        <f>G55/E57</f>
        <v>#DIV/0!</v>
      </c>
      <c r="F63" s="4"/>
      <c r="G63" s="9"/>
    </row>
    <row r="64" spans="2:7" ht="12.75">
      <c r="B64" s="70" t="s">
        <v>18</v>
      </c>
      <c r="C64" s="70"/>
      <c r="D64" s="70"/>
      <c r="E64" s="12" t="e">
        <f>E61/E60</f>
        <v>#DIV/0!</v>
      </c>
      <c r="F64" s="4"/>
      <c r="G64" s="9"/>
    </row>
    <row r="65" spans="2:7" ht="12.75">
      <c r="B65" s="70"/>
      <c r="C65" s="71"/>
      <c r="D65" s="70"/>
      <c r="E65" s="9"/>
      <c r="F65" s="4"/>
      <c r="G65" s="9"/>
    </row>
    <row r="66" spans="2:7" ht="12.75">
      <c r="B66" s="70" t="s">
        <v>28</v>
      </c>
      <c r="C66" s="71"/>
      <c r="D66" s="70"/>
      <c r="E66" s="10" t="e">
        <f>E61/G55</f>
        <v>#DIV/0!</v>
      </c>
      <c r="F66" s="4"/>
      <c r="G66" s="9"/>
    </row>
    <row r="67" spans="2:7" ht="12.75">
      <c r="B67" s="70" t="s">
        <v>24</v>
      </c>
      <c r="C67" s="71"/>
      <c r="D67" s="70"/>
      <c r="E67" s="10" t="e">
        <f>F55/B55</f>
        <v>#DIV/0!</v>
      </c>
      <c r="F67" s="4"/>
      <c r="G67" s="9"/>
    </row>
    <row r="68" spans="2:7" ht="12.75">
      <c r="B68" s="42"/>
      <c r="C68" s="43"/>
      <c r="D68" s="42"/>
      <c r="E68" s="10"/>
      <c r="F68" s="4"/>
      <c r="G68" s="9"/>
    </row>
    <row r="69" spans="3:7" ht="12.75">
      <c r="C69" s="3"/>
      <c r="D69" s="3"/>
      <c r="F69" s="4"/>
      <c r="G69" s="9"/>
    </row>
    <row r="70" spans="3:7" ht="12.75">
      <c r="C70" s="3"/>
      <c r="D70" s="3"/>
      <c r="F70" s="4"/>
      <c r="G70" s="9"/>
    </row>
    <row r="71" spans="3:7" ht="12.75">
      <c r="C71" s="3"/>
      <c r="D71" s="3"/>
      <c r="F71" s="4"/>
      <c r="G71" s="9"/>
    </row>
    <row r="72" spans="3:7" ht="12.75">
      <c r="C72" s="3"/>
      <c r="D72" s="3"/>
      <c r="F72" s="4"/>
      <c r="G72" s="9"/>
    </row>
    <row r="73" spans="3:7" ht="12.75">
      <c r="C73" s="3"/>
      <c r="D73" s="3"/>
      <c r="F73" s="4"/>
      <c r="G73" s="9"/>
    </row>
    <row r="74" spans="5:8" ht="12.75">
      <c r="E74" s="73" t="s">
        <v>27</v>
      </c>
      <c r="F74" s="73"/>
      <c r="G74" s="73"/>
      <c r="H74" s="73"/>
    </row>
    <row r="75" spans="5:8" ht="40.5" customHeight="1">
      <c r="E75" s="72" t="s">
        <v>19</v>
      </c>
      <c r="F75" s="72"/>
      <c r="G75" s="1" t="s">
        <v>22</v>
      </c>
      <c r="H75" s="2" t="s">
        <v>23</v>
      </c>
    </row>
    <row r="76" spans="5:8" ht="12.75">
      <c r="E76" s="14">
        <v>0</v>
      </c>
      <c r="F76" s="14">
        <v>2500</v>
      </c>
      <c r="G76" s="58">
        <f aca="true" t="shared" si="0" ref="G76:G83">SUMIF($F$2:$F$51,"&gt;"&amp;E76)-SUMIF($F$2:$F$51,"&gt;"&amp;F76)</f>
        <v>0</v>
      </c>
      <c r="H76" s="36" t="e">
        <f>G76/G85</f>
        <v>#DIV/0!</v>
      </c>
    </row>
    <row r="77" spans="5:9" ht="12.75">
      <c r="E77" s="14">
        <v>2501</v>
      </c>
      <c r="F77" s="14">
        <v>5000</v>
      </c>
      <c r="G77" s="15">
        <f t="shared" si="0"/>
        <v>0</v>
      </c>
      <c r="H77" s="36" t="e">
        <f>G77/G85</f>
        <v>#DIV/0!</v>
      </c>
      <c r="I77" s="13"/>
    </row>
    <row r="78" spans="5:8" ht="12.75">
      <c r="E78" s="14">
        <v>5001</v>
      </c>
      <c r="F78" s="14">
        <v>10000</v>
      </c>
      <c r="G78" s="15">
        <f t="shared" si="0"/>
        <v>0</v>
      </c>
      <c r="H78" s="36" t="e">
        <f>G78/G85</f>
        <v>#DIV/0!</v>
      </c>
    </row>
    <row r="79" spans="5:8" ht="12.75">
      <c r="E79" s="14">
        <v>10001</v>
      </c>
      <c r="F79" s="14">
        <v>25000</v>
      </c>
      <c r="G79" s="15">
        <f t="shared" si="0"/>
        <v>0</v>
      </c>
      <c r="H79" s="36" t="e">
        <f>G79/G85</f>
        <v>#DIV/0!</v>
      </c>
    </row>
    <row r="80" spans="5:8" ht="12.75">
      <c r="E80" s="14">
        <v>25001</v>
      </c>
      <c r="F80" s="14">
        <v>50000</v>
      </c>
      <c r="G80" s="15">
        <f t="shared" si="0"/>
        <v>0</v>
      </c>
      <c r="H80" s="36" t="e">
        <f>G80/G85</f>
        <v>#DIV/0!</v>
      </c>
    </row>
    <row r="81" spans="5:8" ht="12.75">
      <c r="E81" s="14">
        <v>50001</v>
      </c>
      <c r="F81" s="14">
        <v>75000</v>
      </c>
      <c r="G81" s="58">
        <f t="shared" si="0"/>
        <v>0</v>
      </c>
      <c r="H81" s="36" t="e">
        <f>G81/G85</f>
        <v>#DIV/0!</v>
      </c>
    </row>
    <row r="82" spans="5:8" ht="12.75">
      <c r="E82" s="14">
        <v>75001</v>
      </c>
      <c r="F82" s="14">
        <v>100000</v>
      </c>
      <c r="G82" s="15">
        <f t="shared" si="0"/>
        <v>0</v>
      </c>
      <c r="H82" s="36" t="e">
        <f>G82/G85</f>
        <v>#DIV/0!</v>
      </c>
    </row>
    <row r="83" spans="5:8" ht="12.75">
      <c r="E83" s="14">
        <v>100001</v>
      </c>
      <c r="F83" s="14">
        <v>500000</v>
      </c>
      <c r="G83" s="15">
        <f t="shared" si="0"/>
        <v>0</v>
      </c>
      <c r="H83" s="36" t="e">
        <f>G83/G85</f>
        <v>#DIV/0!</v>
      </c>
    </row>
    <row r="84" spans="5:8" ht="12.75">
      <c r="E84" s="4"/>
      <c r="F84" s="4"/>
      <c r="G84" s="3"/>
      <c r="H84" s="3"/>
    </row>
    <row r="85" spans="7:8" ht="12.75">
      <c r="G85" s="67">
        <f>SUM(G76:G84)</f>
        <v>0</v>
      </c>
      <c r="H85" s="12" t="e">
        <f>SUM(H76:H83)</f>
        <v>#DIV/0!</v>
      </c>
    </row>
  </sheetData>
  <mergeCells count="12">
    <mergeCell ref="B57:D57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E74:H74"/>
    <mergeCell ref="E75:F75"/>
  </mergeCells>
  <dataValidations count="3">
    <dataValidation type="list" allowBlank="1" showInputMessage="1" showErrorMessage="1" sqref="D30 D6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D31:D49 D2:D5 D7:D29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E2:E49">
      <formula1>$H$2:$H$20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G63" sqref="G63"/>
    </sheetView>
  </sheetViews>
  <sheetFormatPr defaultColWidth="9.140625" defaultRowHeight="12.75"/>
  <cols>
    <col min="1" max="1" width="18.140625" style="0" bestFit="1" customWidth="1"/>
    <col min="2" max="2" width="9.8515625" style="0" customWidth="1"/>
    <col min="3" max="3" width="11.00390625" style="0" bestFit="1" customWidth="1"/>
    <col min="4" max="4" width="14.00390625" style="0" bestFit="1" customWidth="1"/>
    <col min="5" max="5" width="12.28125" style="0" bestFit="1" customWidth="1"/>
    <col min="6" max="6" width="14.00390625" style="0" bestFit="1" customWidth="1"/>
    <col min="7" max="7" width="15.8515625" style="0" customWidth="1"/>
  </cols>
  <sheetData>
    <row r="1" spans="1:5" s="23" customFormat="1" ht="23.25">
      <c r="A1" s="24" t="s">
        <v>4</v>
      </c>
      <c r="B1" s="37" t="s">
        <v>61</v>
      </c>
      <c r="C1" s="37" t="s">
        <v>58</v>
      </c>
      <c r="D1" s="37" t="s">
        <v>57</v>
      </c>
      <c r="E1" s="37" t="s">
        <v>59</v>
      </c>
    </row>
    <row r="2" spans="1:5" ht="12.75">
      <c r="A2" s="9" t="s">
        <v>38</v>
      </c>
      <c r="B2" s="53">
        <f>January!I2+Febuary!I2+HomeShow!I2+March!I2+April!I2+May!I2+June!I2+July!I2+August!I2+September!I2+October!I2+November!I2+December!I2</f>
        <v>0</v>
      </c>
      <c r="C2" s="36">
        <f>B2/B21</f>
        <v>0</v>
      </c>
      <c r="D2" s="54">
        <f>January!K2+Febuary!K2+HomeShow!K2+March!K2+April!K2+May!K2+June!K2+July!K2+August!K2+September!K2+October!K2+November!K2+December!K2</f>
        <v>0</v>
      </c>
      <c r="E2" s="36">
        <f>D2/D21</f>
        <v>0</v>
      </c>
    </row>
    <row r="3" spans="1:5" ht="12.75">
      <c r="A3" s="9" t="s">
        <v>30</v>
      </c>
      <c r="B3" s="53">
        <f>January!I3+Febuary!I3+HomeShow!I3+March!I3+April!I3+May!I3+June!I3+July!I3+August!I3+September!I3+October!I3+November!I3+December!I3</f>
        <v>2</v>
      </c>
      <c r="C3" s="36">
        <f>B3/B21</f>
        <v>0.10526315789473684</v>
      </c>
      <c r="D3" s="54">
        <f>January!K3+Febuary!K3+HomeShow!K3+March!K3+April!K3+May!K3+June!K3+July!K3+August!K3+September!K3+October!K3+November!K3+December!K3</f>
        <v>114399</v>
      </c>
      <c r="E3" s="36">
        <f>D3/D21</f>
        <v>0.4114665656214881</v>
      </c>
    </row>
    <row r="4" spans="1:5" ht="12.75">
      <c r="A4" s="9" t="s">
        <v>8</v>
      </c>
      <c r="B4" s="53">
        <f>January!I4+Febuary!I4+HomeShow!I4+March!I4+April!I4+May!I4+June!I4+July!I4+August!I4+September!I4+October!I4+November!I4+December!I4</f>
        <v>2</v>
      </c>
      <c r="C4" s="36">
        <f>B4/B21</f>
        <v>0.10526315789473684</v>
      </c>
      <c r="D4" s="54">
        <f>January!K4+Febuary!K4+HomeShow!K4+March!K4+April!K4+May!K4+June!K4+July!K4+August!K4+September!K4+October!K4+November!K4+December!K4</f>
        <v>13360</v>
      </c>
      <c r="E4" s="36">
        <f>D4/D21</f>
        <v>0.04805280917405817</v>
      </c>
    </row>
    <row r="5" spans="1:5" ht="12.75">
      <c r="A5" s="9" t="s">
        <v>31</v>
      </c>
      <c r="B5" s="53">
        <f>January!I5+Febuary!I5+HomeShow!I5+March!I5+April!I5+May!I5+June!I5+July!I5+August!I5+September!I5+October!I5+November!I5+December!I5</f>
        <v>0</v>
      </c>
      <c r="C5" s="36">
        <f>B5/B21</f>
        <v>0</v>
      </c>
      <c r="D5" s="54">
        <f>January!K5+Febuary!K5+HomeShow!K5+March!K5+April!K5+May!K5+June!K5+July!K5+August!K5+September!K5+October!K5+November!K5+December!K5</f>
        <v>0</v>
      </c>
      <c r="E5" s="36">
        <f>D5/D21</f>
        <v>0</v>
      </c>
    </row>
    <row r="6" spans="1:5" ht="12.75">
      <c r="A6" s="9" t="s">
        <v>32</v>
      </c>
      <c r="B6" s="53">
        <f>January!I6+Febuary!I6+HomeShow!I6+March!I6+April!I6+May!I6+June!I6+July!I6+August!I6+September!I6+October!I6+November!I6+December!I6</f>
        <v>2</v>
      </c>
      <c r="C6" s="36">
        <f>B6/B21</f>
        <v>0.10526315789473684</v>
      </c>
      <c r="D6" s="54">
        <f>January!K6+Febuary!K6+HomeShow!K6+March!K6+April!K6+May!K6+June!K6+July!K6+August!K6+September!K6+October!K6+November!K6+December!K6</f>
        <v>11755.95</v>
      </c>
      <c r="E6" s="36">
        <f>D6/D21</f>
        <v>0.042283414821090506</v>
      </c>
    </row>
    <row r="7" spans="1:5" ht="12.75">
      <c r="A7" s="9" t="s">
        <v>39</v>
      </c>
      <c r="B7" s="53">
        <f>January!I7+Febuary!I7+HomeShow!I7+March!I7+April!I7+May!I7+June!I7+July!I7+August!I7+September!I7+October!I7+November!I7+December!I7</f>
        <v>0</v>
      </c>
      <c r="C7" s="36">
        <f>B7/B21</f>
        <v>0</v>
      </c>
      <c r="D7" s="54">
        <f>January!K7+Febuary!K7+HomeShow!K7+March!K7+April!K7+May!K7+June!K7+July!K7+August!K7+September!K7+October!K7+November!K7+December!K7</f>
        <v>0</v>
      </c>
      <c r="E7" s="36">
        <f>D7/D21</f>
        <v>0</v>
      </c>
    </row>
    <row r="8" spans="1:5" ht="12.75">
      <c r="A8" s="9" t="s">
        <v>33</v>
      </c>
      <c r="B8" s="53">
        <f>January!I8+Febuary!I8+HomeShow!I8+March!I8+April!I8+May!I8+June!I8+July!I8+August!I8+September!I8+October!I8+November!I8+December!I8</f>
        <v>0</v>
      </c>
      <c r="C8" s="36">
        <f>B8/B21</f>
        <v>0</v>
      </c>
      <c r="D8" s="54">
        <f>January!K8+Febuary!K8+HomeShow!K8+March!K8+April!K8+May!K8+June!K8+July!K8+August!K8+September!K8+October!K8+November!K8+December!K8</f>
        <v>0</v>
      </c>
      <c r="E8" s="36">
        <f>D8/D21</f>
        <v>0</v>
      </c>
    </row>
    <row r="9" spans="1:5" ht="12.75">
      <c r="A9" s="9" t="s">
        <v>10</v>
      </c>
      <c r="B9" s="53">
        <f>January!I9+Febuary!I9+HomeShow!I9+March!I9+April!I9+May!I9+June!I9+July!I9+August!I9+September!I9+October!I9+November!I9+December!I9</f>
        <v>1</v>
      </c>
      <c r="C9" s="36">
        <f>B9/B21</f>
        <v>0.05263157894736842</v>
      </c>
      <c r="D9" s="54">
        <f>January!K9+Febuary!K9+HomeShow!K9+March!K9+April!K9+May!K9+June!K9+July!K9+August!K9+September!K9+October!K9+November!K9+December!K9</f>
        <v>855</v>
      </c>
      <c r="E9" s="36">
        <f>D9/D21</f>
        <v>0.003075235916453573</v>
      </c>
    </row>
    <row r="10" spans="1:5" ht="12.75">
      <c r="A10" s="9" t="s">
        <v>34</v>
      </c>
      <c r="B10" s="53">
        <f>January!I10+Febuary!I10+HomeShow!I10+March!I10+April!I10+May!I10+June!I10+July!I10+August!I10+September!I10+October!I10+November!I10+December!I10</f>
        <v>0</v>
      </c>
      <c r="C10" s="36">
        <f>B10/B21</f>
        <v>0</v>
      </c>
      <c r="D10" s="54">
        <f>January!K10+Febuary!K10+HomeShow!K10+March!K10+April!K10+May!K10+June!K10+July!K10+August!K10+September!K10+October!K10+November!K10+December!K10</f>
        <v>0</v>
      </c>
      <c r="E10" s="36">
        <f>D10/D21</f>
        <v>0</v>
      </c>
    </row>
    <row r="11" spans="1:5" ht="12.75">
      <c r="A11" s="9" t="s">
        <v>12</v>
      </c>
      <c r="B11" s="53">
        <f>January!I11+Febuary!I11+HomeShow!I11+March!I11+April!I11+May!I11+June!I11+July!I11+August!I11+September!I11+October!I11+November!I11+December!I11</f>
        <v>1</v>
      </c>
      <c r="C11" s="36">
        <f>B11/B21</f>
        <v>0.05263157894736842</v>
      </c>
      <c r="D11" s="54">
        <f>January!K11+Febuary!K11+HomeShow!K11+March!K11+April!K11+May!K11+June!K11+July!K11+August!K11+September!K11+October!K11+November!K11+December!K11</f>
        <v>2000</v>
      </c>
      <c r="E11" s="36">
        <f>D11/D21</f>
        <v>0.0071935343074937385</v>
      </c>
    </row>
    <row r="12" spans="1:5" ht="12.75">
      <c r="A12" s="9" t="s">
        <v>48</v>
      </c>
      <c r="B12" s="53">
        <f>January!I12+Febuary!I12+HomeShow!I12+March!I12+April!I12+May!I12+June!I12+July!I12+August!I12+September!I12+October!I12+November!I12+December!I12</f>
        <v>4</v>
      </c>
      <c r="C12" s="36">
        <f>B12/B21</f>
        <v>0.21052631578947367</v>
      </c>
      <c r="D12" s="54">
        <f>January!K12+Febuary!K12+HomeShow!K12+March!K12+April!K12+May!K12+June!K12+July!K12+August!K12+September!K12+October!K12+November!K12+December!K12</f>
        <v>40980.5</v>
      </c>
      <c r="E12" s="36">
        <f>D12/D21</f>
        <v>0.14739731634412356</v>
      </c>
    </row>
    <row r="13" spans="1:5" ht="12.75">
      <c r="A13" s="9" t="s">
        <v>7</v>
      </c>
      <c r="B13" s="53">
        <f>January!I13+Febuary!I13+HomeShow!I13+March!I13+April!I13+May!I13+June!I13+July!I13+August!I13+September!I13+October!I13+November!I13+December!I13</f>
        <v>3</v>
      </c>
      <c r="C13" s="36">
        <f>B13/B21</f>
        <v>0.15789473684210525</v>
      </c>
      <c r="D13" s="54">
        <f>January!K13+Febuary!K13+HomeShow!K13+March!K13+April!K13+May!K13+June!K13+July!K13+August!K13+September!K13+October!K13+November!K13+December!K13</f>
        <v>65364</v>
      </c>
      <c r="E13" s="36">
        <f>D13/D21</f>
        <v>0.23509908823751036</v>
      </c>
    </row>
    <row r="14" spans="1:5" ht="12.75">
      <c r="A14" s="9" t="s">
        <v>50</v>
      </c>
      <c r="B14" s="53">
        <f>January!I14+Febuary!I14+HomeShow!I14+March!I14+April!I14+May!I14+June!I14+July!I14+August!I14+September!I14+October!I14+November!I14+December!I14</f>
        <v>0</v>
      </c>
      <c r="C14" s="36">
        <f>B14/B21</f>
        <v>0</v>
      </c>
      <c r="D14" s="54">
        <f>January!K14+Febuary!K14+HomeShow!K14+March!K14+April!K14+May!K14+June!K14+July!K14+August!K14+September!K14+October!K14+November!K14+December!K14</f>
        <v>0</v>
      </c>
      <c r="E14" s="36">
        <f>D14/D21</f>
        <v>0</v>
      </c>
    </row>
    <row r="15" spans="1:5" ht="12.75">
      <c r="A15" s="9" t="s">
        <v>51</v>
      </c>
      <c r="B15" s="53">
        <f>January!I15+Febuary!I15+HomeShow!I15+March!I15+April!I15+May!I15+June!I15+July!I15+August!I15+September!I15+October!I15+November!I15+December!I15</f>
        <v>1</v>
      </c>
      <c r="C15" s="36">
        <f>B15/B21</f>
        <v>0.05263157894736842</v>
      </c>
      <c r="D15" s="54">
        <f>January!K15+Febuary!K15+HomeShow!K15+March!K15+April!K15+May!K15+June!K15+July!K15+August!K15+September!K15+October!K15+November!K15+December!K15</f>
        <v>5450</v>
      </c>
      <c r="E15" s="36">
        <f>D15/D21</f>
        <v>0.019602380987920436</v>
      </c>
    </row>
    <row r="16" spans="1:5" ht="12.75">
      <c r="A16" s="9" t="s">
        <v>35</v>
      </c>
      <c r="B16" s="53">
        <f>January!I16+Febuary!I16+HomeShow!I16+March!I16+April!I16+May!I16+June!I16+July!I16+August!I16+September!I16+October!I16+November!I16+December!I16</f>
        <v>1</v>
      </c>
      <c r="C16" s="36">
        <f>B16/B21</f>
        <v>0.05263157894736842</v>
      </c>
      <c r="D16" s="54">
        <f>January!K16+Febuary!K16+HomeShow!K16+March!K16+April!K16+May!K16+June!K16+July!K16+August!K16+September!K16+October!K16+November!K16+December!K16</f>
        <v>23608</v>
      </c>
      <c r="E16" s="36">
        <f>D16/D21</f>
        <v>0.08491247896565608</v>
      </c>
    </row>
    <row r="17" spans="1:5" ht="12.75">
      <c r="A17" s="9" t="s">
        <v>36</v>
      </c>
      <c r="B17" s="53">
        <f>January!I17+Febuary!I17+HomeShow!I17+March!I17+April!I17+May!I17+June!I17+July!I17+August!I17+September!I17+October!I17+November!I17+December!I17</f>
        <v>1</v>
      </c>
      <c r="C17" s="36">
        <f>B17/B21</f>
        <v>0.05263157894736842</v>
      </c>
      <c r="D17" s="54">
        <f>January!K17+Febuary!K17+HomeShow!K17+March!K17+April!K17+May!K17+June!K17+July!K17+August!K17+September!K17+October!K17+November!K17+December!K17</f>
        <v>0</v>
      </c>
      <c r="E17" s="36">
        <f>D17/D21</f>
        <v>0</v>
      </c>
    </row>
    <row r="18" spans="1:5" ht="12.75">
      <c r="A18" s="9" t="s">
        <v>29</v>
      </c>
      <c r="B18" s="53">
        <f>January!I18+Febuary!I18+HomeShow!I18+March!I18+April!I18+May!I18+June!I18+July!I18+August!I18+September!I18+October!I18+November!I18+December!I18</f>
        <v>1</v>
      </c>
      <c r="C18" s="36">
        <f>B18/B21</f>
        <v>0.05263157894736842</v>
      </c>
      <c r="D18" s="54">
        <f>January!K18+Febuary!K18+HomeShow!K18+March!K18+April!K18+May!K18+June!K18+July!K18+August!K18+September!K18+October!K18+November!K18+December!K18</f>
        <v>255</v>
      </c>
      <c r="E18" s="36">
        <f>D18/D21</f>
        <v>0.0009171756242054516</v>
      </c>
    </row>
    <row r="19" spans="1:5" ht="12.75">
      <c r="A19" s="9" t="s">
        <v>47</v>
      </c>
      <c r="B19" s="53">
        <f>January!I19+Febuary!I19+HomeShow!I19+March!I19+April!I19+May!I19+June!I19+July!I19+August!I19+September!I19+October!I19+November!I19+December!I19</f>
        <v>0</v>
      </c>
      <c r="C19" s="36">
        <f>B19/B21</f>
        <v>0</v>
      </c>
      <c r="D19" s="54">
        <f>January!K19+Febuary!K19+HomeShow!K19+March!K19+April!K19+May!K19+June!K19+July!K19+August!K19+September!K19+October!K19+November!K19+December!K19</f>
        <v>0</v>
      </c>
      <c r="E19" s="36">
        <f>D19/D21</f>
        <v>0</v>
      </c>
    </row>
    <row r="20" spans="1:5" ht="12.75">
      <c r="A20" s="9" t="s">
        <v>49</v>
      </c>
      <c r="B20" s="53">
        <f>January!I20+Febuary!I20+HomeShow!I20+March!I20+April!I20+May!I20+June!I20+July!I20+August!I20+September!I20+October!I20+November!I20+December!I20</f>
        <v>0</v>
      </c>
      <c r="C20" s="36">
        <f>B20/B21</f>
        <v>0</v>
      </c>
      <c r="D20" s="54">
        <f>January!K20+Febuary!K20+HomeShow!K20+March!K20+April!K20+May!K20+June!K20+July!K20+August!K20+September!K20+October!K20+November!K20+December!K20</f>
        <v>0</v>
      </c>
      <c r="E20" s="36">
        <f>D20/D21</f>
        <v>0</v>
      </c>
    </row>
    <row r="21" spans="1:5" ht="12.75">
      <c r="A21" s="9" t="s">
        <v>13</v>
      </c>
      <c r="B21" s="55">
        <f>SUM(B2:B20)</f>
        <v>19</v>
      </c>
      <c r="C21" s="36">
        <f>SUM(C2:C20)</f>
        <v>0.9999999999999998</v>
      </c>
      <c r="D21" s="65">
        <f>SUM(D2:D20)</f>
        <v>278027.45</v>
      </c>
      <c r="E21" s="36">
        <f>SUM(E2:E20)</f>
        <v>1</v>
      </c>
    </row>
    <row r="22" spans="1:5" ht="12.75">
      <c r="A22" s="9"/>
      <c r="B22" s="60"/>
      <c r="C22" s="41"/>
      <c r="D22" s="61"/>
      <c r="E22" s="36"/>
    </row>
    <row r="23" spans="1:5" ht="22.5">
      <c r="A23" s="52" t="s">
        <v>3</v>
      </c>
      <c r="B23" s="37" t="s">
        <v>54</v>
      </c>
      <c r="C23" s="37" t="s">
        <v>58</v>
      </c>
      <c r="D23" s="37" t="s">
        <v>57</v>
      </c>
      <c r="E23" s="37" t="s">
        <v>59</v>
      </c>
    </row>
    <row r="24" spans="1:5" ht="12.75">
      <c r="A24" s="32" t="s">
        <v>25</v>
      </c>
      <c r="B24" s="53">
        <f>January!I23+Febuary!I23+HomeShow!I23+March!I23+April!I23+May!I23+June!I23+July!I23+August!I23+September!I23+October!I23+November!I23+December!I23</f>
        <v>2</v>
      </c>
      <c r="C24" s="36">
        <f>B24/B37</f>
        <v>0.10526315789473684</v>
      </c>
      <c r="D24" s="54">
        <f>January!K23+Febuary!K23+HomeShow!K23+March!K23+April!K23+May!K23+June!K23+July!K23+August!K23+September!K23+October!K23+November!K23+December!K23</f>
        <v>1803</v>
      </c>
      <c r="E24" s="36">
        <f>D24/D37</f>
        <v>0.006484971178205605</v>
      </c>
    </row>
    <row r="25" spans="1:5" ht="12.75">
      <c r="A25" s="9" t="s">
        <v>26</v>
      </c>
      <c r="B25" s="53">
        <f>January!I24+Febuary!I24+HomeShow!I24+March!I24+April!I24+May!I24+June!I24+July!I24+August!I24+September!I24+October!I24+November!I24+December!I24</f>
        <v>2</v>
      </c>
      <c r="C25" s="36">
        <f>B25/B37</f>
        <v>0.10526315789473684</v>
      </c>
      <c r="D25" s="54">
        <f>January!K24+Febuary!K24+HomeShow!K24+March!K24+April!K24+May!K24+June!K24+July!K24+August!K24+September!K24+October!K24+November!K24+December!K24</f>
        <v>51283</v>
      </c>
      <c r="E25" s="36">
        <f>D25/D37</f>
        <v>0.18445300994560068</v>
      </c>
    </row>
    <row r="26" spans="1:5" ht="12.75">
      <c r="A26" s="9" t="s">
        <v>21</v>
      </c>
      <c r="B26" s="53">
        <f>January!I25+Febuary!I25+HomeShow!I25+March!I25+April!I25+May!I25+June!I25+July!I25+August!I25+September!I25+October!I25+November!I25+December!I25</f>
        <v>1</v>
      </c>
      <c r="C26" s="36">
        <f>B26/B37</f>
        <v>0.05263157894736842</v>
      </c>
      <c r="D26" s="54">
        <f>January!K25+Febuary!K25+HomeShow!K25+March!K25+April!K25+May!K25+June!K25+July!K25+August!K25+September!K25+October!K25+November!K25+December!K25</f>
        <v>855</v>
      </c>
      <c r="E26" s="36">
        <f>D26/D37</f>
        <v>0.003075235916453573</v>
      </c>
    </row>
    <row r="27" spans="1:5" ht="12.75">
      <c r="A27" s="9" t="s">
        <v>40</v>
      </c>
      <c r="B27" s="53">
        <f>January!I26+Febuary!I26+HomeShow!I26+March!I26+April!I26+May!I26+June!I26+July!I26+August!I26+September!I26+October!I26+November!I26+December!I26</f>
        <v>1</v>
      </c>
      <c r="C27" s="36">
        <f>B27/B37</f>
        <v>0.05263157894736842</v>
      </c>
      <c r="D27" s="54">
        <f>January!K26+Febuary!K26+HomeShow!K26+March!K26+April!K26+May!K26+June!K26+July!K26+August!K26+September!K26+October!K26+November!K26+December!K26</f>
        <v>8583</v>
      </c>
      <c r="E27" s="36">
        <f>D27/D37</f>
        <v>0.030871052480609378</v>
      </c>
    </row>
    <row r="28" spans="1:5" ht="12.75">
      <c r="A28" s="9" t="s">
        <v>41</v>
      </c>
      <c r="B28" s="53">
        <f>January!I27+Febuary!I27+HomeShow!I27+March!I27+April!I27+May!I27+June!I27+July!I27+August!I27+September!I27+October!I27+November!I27+December!I27</f>
        <v>0</v>
      </c>
      <c r="C28" s="36">
        <f>B28/B37</f>
        <v>0</v>
      </c>
      <c r="D28" s="54">
        <f>January!K27+Febuary!K27+HomeShow!K27+March!K27+April!K27+May!K27+June!K27+July!K27+August!K27+September!K27+October!K27+November!K27+December!K27</f>
        <v>0</v>
      </c>
      <c r="E28" s="36">
        <f>D28/D37</f>
        <v>0</v>
      </c>
    </row>
    <row r="29" spans="1:5" ht="12.75">
      <c r="A29" s="9" t="s">
        <v>43</v>
      </c>
      <c r="B29" s="53">
        <f>January!I28+Febuary!I28+HomeShow!I28+March!I28+April!I28+May!I28+June!I28+July!I28+August!I28+September!I28+October!I28+November!I28+December!I28</f>
        <v>0</v>
      </c>
      <c r="C29" s="36">
        <f>B29/B37</f>
        <v>0</v>
      </c>
      <c r="D29" s="54">
        <f>January!K28+Febuary!K28+HomeShow!K28+March!K28+April!K28+May!K28+June!K28+July!K28+August!K28+September!K28+October!K28+November!K28+December!K28</f>
        <v>0</v>
      </c>
      <c r="E29" s="36">
        <f>D29/D37</f>
        <v>0</v>
      </c>
    </row>
    <row r="30" spans="1:5" ht="12.75">
      <c r="A30" s="9" t="s">
        <v>42</v>
      </c>
      <c r="B30" s="53">
        <f>January!I29+Febuary!I29+HomeShow!I29+March!I29+April!I29+May!I29+June!I29+July!I29+August!I29+September!I29+October!I29+November!I29+December!I29</f>
        <v>0</v>
      </c>
      <c r="C30" s="36">
        <f>B30/B37</f>
        <v>0</v>
      </c>
      <c r="D30" s="54">
        <f>January!K29+Febuary!K29+HomeShow!K29+March!K29+April!K29+May!K29+June!K29+July!K29+August!K29+September!K29+October!K29+November!K29+December!K29</f>
        <v>0</v>
      </c>
      <c r="E30" s="36">
        <f>D30/D37</f>
        <v>0</v>
      </c>
    </row>
    <row r="31" spans="1:5" ht="12.75">
      <c r="A31" s="9" t="s">
        <v>11</v>
      </c>
      <c r="B31" s="53">
        <f>January!I30+Febuary!I30+HomeShow!I30+March!I30+April!I30+May!I30+June!I30+July!I30+August!I30+September!I30+October!I30+November!I30+December!I30</f>
        <v>2</v>
      </c>
      <c r="C31" s="36">
        <f>B31/B37</f>
        <v>0.10526315789473684</v>
      </c>
      <c r="D31" s="54">
        <f>January!K30+Febuary!K30+HomeShow!K30+March!K30+April!K30+May!K30+June!K30+July!K30+August!K30+September!K30+October!K30+November!K30+December!K30</f>
        <v>82235</v>
      </c>
      <c r="E31" s="36">
        <f>D31/D37</f>
        <v>0.2957801468883738</v>
      </c>
    </row>
    <row r="32" spans="1:5" ht="12.75">
      <c r="A32" s="9" t="s">
        <v>9</v>
      </c>
      <c r="B32" s="53">
        <f>January!I31+Febuary!I31+HomeShow!I31+March!I31+April!I31+May!I31+June!I31+July!I31+August!I31+September!I31+October!I31+November!I31+December!I31</f>
        <v>9</v>
      </c>
      <c r="C32" s="36">
        <f>B32/B37</f>
        <v>0.47368421052631576</v>
      </c>
      <c r="D32" s="54">
        <f>January!K31+Febuary!K31+HomeShow!K31+March!K31+April!K31+May!K31+June!K31+July!K31+August!K31+September!K31+October!K31+November!K31+December!K31</f>
        <v>75211.45</v>
      </c>
      <c r="E32" s="36">
        <f>D32/D37</f>
        <v>0.2705180729456749</v>
      </c>
    </row>
    <row r="33" spans="1:5" ht="12.75">
      <c r="A33" s="32" t="s">
        <v>20</v>
      </c>
      <c r="B33" s="53">
        <f>January!I32+Febuary!I32+HomeShow!I32+March!I32+April!I32+May!I32+June!I32+July!I32+August!I32+September!I32+October!I32+November!I32+December!I32</f>
        <v>1</v>
      </c>
      <c r="C33" s="36">
        <f>B33/B37</f>
        <v>0.05263157894736842</v>
      </c>
      <c r="D33" s="54">
        <f>January!K32+Febuary!K32+HomeShow!K32+March!K32+April!K32+May!K32+June!K32+July!K32+August!K32+September!K32+October!K32+November!K32+December!K32</f>
        <v>45524</v>
      </c>
      <c r="E33" s="36">
        <f>D33/D37</f>
        <v>0.16373922790717246</v>
      </c>
    </row>
    <row r="34" spans="1:5" ht="12.75">
      <c r="A34" s="9" t="s">
        <v>44</v>
      </c>
      <c r="B34" s="53">
        <f>January!I33+Febuary!I33+HomeShow!I33+March!I33+April!I33+May!I33+June!I33+July!I33+August!I33+September!I33+October!I33+November!I33+December!I33</f>
        <v>1</v>
      </c>
      <c r="C34" s="36">
        <f>B34/B37</f>
        <v>0.05263157894736842</v>
      </c>
      <c r="D34" s="54">
        <f>January!K33+Febuary!K33+HomeShow!K33+March!K33+April!K33+May!K33+June!K33+July!K33+August!K33+September!K33+October!K33+November!K33+December!K33</f>
        <v>12533</v>
      </c>
      <c r="E34" s="36">
        <f>D34/D37</f>
        <v>0.04507828273790951</v>
      </c>
    </row>
    <row r="35" spans="1:5" s="26" customFormat="1" ht="12.75">
      <c r="A35" s="31" t="s">
        <v>47</v>
      </c>
      <c r="B35" s="53">
        <f>January!I34+Febuary!I34+HomeShow!I34+March!I34+April!I34+May!I34+June!I34+July!I34+August!I34+September!I34+October!I34+November!I34+December!I34</f>
        <v>0</v>
      </c>
      <c r="C35" s="36">
        <f>B35/B37</f>
        <v>0</v>
      </c>
      <c r="D35" s="54">
        <f>January!K34+Febuary!K34+HomeShow!K34+March!K34+April!K34+May!K34+June!K34+July!K34+August!K34+September!K34+October!K34+November!K34+December!K34</f>
        <v>0</v>
      </c>
      <c r="E35" s="36">
        <f>D35/D37</f>
        <v>0</v>
      </c>
    </row>
    <row r="36" spans="1:5" s="26" customFormat="1" ht="12.75">
      <c r="A36" s="31"/>
      <c r="B36" s="56"/>
      <c r="C36" s="56"/>
      <c r="D36" s="56"/>
      <c r="E36" s="56"/>
    </row>
    <row r="37" spans="1:5" s="26" customFormat="1" ht="12.75">
      <c r="A37" s="9" t="s">
        <v>13</v>
      </c>
      <c r="B37" s="55">
        <f>SUM(B24:B34)</f>
        <v>19</v>
      </c>
      <c r="C37" s="41">
        <f>SUM(C24:C36)</f>
        <v>0.9999999999999998</v>
      </c>
      <c r="D37" s="66">
        <f>SUM(D24:D35)</f>
        <v>278027.45</v>
      </c>
      <c r="E37" s="41">
        <f>SUM(E24:E35)</f>
        <v>0.9999999999999999</v>
      </c>
    </row>
    <row r="38" spans="1:5" s="26" customFormat="1" ht="18.75">
      <c r="A38" s="48" t="s">
        <v>53</v>
      </c>
      <c r="B38" s="53"/>
      <c r="C38" s="36">
        <f>C24+C25+C26+C32</f>
        <v>0.7368421052631579</v>
      </c>
      <c r="D38" s="56"/>
      <c r="E38" s="56"/>
    </row>
    <row r="41" spans="1:7" ht="15">
      <c r="A41" s="68" t="s">
        <v>14</v>
      </c>
      <c r="B41" s="69"/>
      <c r="C41" s="68"/>
      <c r="D41" s="46">
        <f>B37</f>
        <v>19</v>
      </c>
      <c r="E41" s="4"/>
      <c r="F41" s="20"/>
      <c r="G41" s="20"/>
    </row>
    <row r="42" spans="1:6" ht="12.75">
      <c r="A42" s="68" t="s">
        <v>62</v>
      </c>
      <c r="B42" s="69"/>
      <c r="C42" s="68"/>
      <c r="D42" s="9">
        <f>'Total Yearly Sales'!B104</f>
        <v>7</v>
      </c>
      <c r="E42" s="4"/>
      <c r="F42" s="9"/>
    </row>
    <row r="43" spans="1:6" ht="12.75">
      <c r="A43" s="68"/>
      <c r="B43" s="69"/>
      <c r="C43" s="68"/>
      <c r="D43" s="9"/>
      <c r="E43" s="4"/>
      <c r="F43" s="9"/>
    </row>
    <row r="44" spans="1:6" ht="12.75">
      <c r="A44" s="68" t="s">
        <v>15</v>
      </c>
      <c r="B44" s="69"/>
      <c r="C44" s="68"/>
      <c r="D44" s="47">
        <f>D37-'Total Yearly Sales'!F104</f>
        <v>184701</v>
      </c>
      <c r="E44" s="4"/>
      <c r="F44" s="9"/>
    </row>
    <row r="45" spans="1:6" ht="12.75">
      <c r="A45" s="68" t="s">
        <v>16</v>
      </c>
      <c r="B45" s="69"/>
      <c r="C45" s="68"/>
      <c r="D45" s="11">
        <f>'Total Yearly Sales'!F104</f>
        <v>93326.45</v>
      </c>
      <c r="E45" s="4"/>
      <c r="F45" s="9"/>
    </row>
    <row r="46" spans="1:6" ht="12.75">
      <c r="A46" s="7"/>
      <c r="B46" s="8"/>
      <c r="C46" s="7"/>
      <c r="D46" s="11"/>
      <c r="E46" s="4"/>
      <c r="F46" s="9"/>
    </row>
    <row r="47" spans="1:6" ht="12.75">
      <c r="A47" s="70" t="s">
        <v>17</v>
      </c>
      <c r="B47" s="71"/>
      <c r="C47" s="70"/>
      <c r="D47" s="12">
        <f>D42/D41</f>
        <v>0.3684210526315789</v>
      </c>
      <c r="E47" s="4"/>
      <c r="F47" s="9"/>
    </row>
    <row r="48" spans="1:6" ht="12.75">
      <c r="A48" s="70" t="s">
        <v>18</v>
      </c>
      <c r="B48" s="70"/>
      <c r="C48" s="70"/>
      <c r="D48" s="12">
        <f>D45/D37</f>
        <v>0.3356735099357995</v>
      </c>
      <c r="E48" s="4"/>
      <c r="F48" s="9"/>
    </row>
    <row r="49" spans="1:6" ht="12.75">
      <c r="A49" s="70"/>
      <c r="B49" s="71"/>
      <c r="C49" s="70"/>
      <c r="D49" s="9"/>
      <c r="E49" s="4"/>
      <c r="F49" s="9"/>
    </row>
    <row r="50" spans="1:6" ht="12.75">
      <c r="A50" s="70" t="s">
        <v>28</v>
      </c>
      <c r="B50" s="71"/>
      <c r="C50" s="70"/>
      <c r="D50" s="10">
        <f>'Total Yearly Sales'!F107</f>
        <v>13332.35</v>
      </c>
      <c r="E50" s="4"/>
      <c r="F50" s="9"/>
    </row>
    <row r="51" spans="1:6" ht="12.75">
      <c r="A51" s="70" t="s">
        <v>24</v>
      </c>
      <c r="B51" s="71"/>
      <c r="C51" s="70"/>
      <c r="D51" s="10">
        <f>D37/B37</f>
        <v>14633.023684210528</v>
      </c>
      <c r="E51" s="4"/>
      <c r="F51" s="9"/>
    </row>
    <row r="52" spans="2:6" ht="12.75">
      <c r="B52" s="3"/>
      <c r="C52" s="3"/>
      <c r="E52" s="4"/>
      <c r="F52" s="9"/>
    </row>
    <row r="53" spans="4:7" ht="12.75">
      <c r="D53" s="73" t="s">
        <v>27</v>
      </c>
      <c r="E53" s="73"/>
      <c r="F53" s="73"/>
      <c r="G53" s="73"/>
    </row>
    <row r="54" spans="4:7" ht="33.75">
      <c r="D54" s="74" t="s">
        <v>19</v>
      </c>
      <c r="E54" s="74"/>
      <c r="F54" s="37" t="s">
        <v>22</v>
      </c>
      <c r="G54" s="62" t="s">
        <v>23</v>
      </c>
    </row>
    <row r="55" spans="4:7" ht="12.75">
      <c r="D55" s="14">
        <v>0</v>
      </c>
      <c r="E55" s="14">
        <v>2500</v>
      </c>
      <c r="F55" s="58">
        <f>January!G56+Febuary!G76+HomeShow!G76+March!G76+April!G76+May!G76+June!G76+July!G76+August!G76+September!G76+October!G76+November!G76+December!G76</f>
        <v>4913</v>
      </c>
      <c r="G55" s="36">
        <f>F55/F64</f>
        <v>0.017670917026358368</v>
      </c>
    </row>
    <row r="56" spans="4:7" ht="12.75">
      <c r="D56" s="14">
        <v>2501</v>
      </c>
      <c r="E56" s="14">
        <v>5000</v>
      </c>
      <c r="F56" s="58">
        <f>January!G57+Febuary!G77+HomeShow!G77+March!G77+April!G77+May!G77+June!G77+July!G77+August!G77+September!G77+October!G77+November!G77+December!G77</f>
        <v>2965</v>
      </c>
      <c r="G56" s="36">
        <f>F56/F64</f>
        <v>0.010664414610859468</v>
      </c>
    </row>
    <row r="57" spans="4:7" ht="12.75">
      <c r="D57" s="14">
        <v>5001</v>
      </c>
      <c r="E57" s="14">
        <v>10000</v>
      </c>
      <c r="F57" s="58">
        <f>January!G58+Febuary!G78+HomeShow!G78+March!G78+April!G78+May!G78+June!G78+July!G78+August!G78+September!G78+October!G78+November!G78+December!G78</f>
        <v>39326.45000000001</v>
      </c>
      <c r="G57" s="36">
        <f>F57/F64</f>
        <v>0.1414480836334686</v>
      </c>
    </row>
    <row r="58" spans="4:7" ht="12.75">
      <c r="D58" s="14">
        <v>10001</v>
      </c>
      <c r="E58" s="14">
        <v>25000</v>
      </c>
      <c r="F58" s="58">
        <f>January!G59+Febuary!G79+HomeShow!G79+March!G79+April!G79+May!G79+June!G79+July!G79+August!G79+September!G79+October!G79+November!G79+December!G79</f>
        <v>65396</v>
      </c>
      <c r="G58" s="36">
        <f>F58/F64</f>
        <v>0.23521418478643025</v>
      </c>
    </row>
    <row r="59" spans="4:7" ht="12.75">
      <c r="D59" s="14">
        <v>25001</v>
      </c>
      <c r="E59" s="14">
        <v>50000</v>
      </c>
      <c r="F59" s="58">
        <f>January!G60+Febuary!G80+HomeShow!G80+March!G80+April!G80+May!G80+June!G80+July!G80+August!G80+September!G80+October!G80+November!G80+December!G80</f>
        <v>45524</v>
      </c>
      <c r="G59" s="36">
        <f>F59/F64</f>
        <v>0.16373922790717246</v>
      </c>
    </row>
    <row r="60" spans="4:7" ht="12.75">
      <c r="D60" s="14">
        <v>50001</v>
      </c>
      <c r="E60" s="14">
        <v>75000</v>
      </c>
      <c r="F60" s="58">
        <f>January!G61+Febuary!G81+HomeShow!G81+March!G81+April!G81+May!G81+June!G81+July!G81+August!G81+September!G81+October!G81+November!G81+December!G81</f>
        <v>119903</v>
      </c>
      <c r="G60" s="36">
        <f>F60/F64</f>
        <v>0.43126317203571085</v>
      </c>
    </row>
    <row r="61" spans="4:7" ht="12.75">
      <c r="D61" s="14">
        <v>75001</v>
      </c>
      <c r="E61" s="14">
        <v>100000</v>
      </c>
      <c r="F61" s="58">
        <f>January!G62+Febuary!G82+HomeShow!G82+March!G82+April!G82+May!G82+June!G82+July!G82+August!G82+September!G82+October!G82+November!G82+December!G82</f>
        <v>0</v>
      </c>
      <c r="G61" s="36">
        <f>F61/F64</f>
        <v>0</v>
      </c>
    </row>
    <row r="62" spans="4:7" ht="12.75">
      <c r="D62" s="14">
        <v>100001</v>
      </c>
      <c r="E62" s="14">
        <v>500000</v>
      </c>
      <c r="F62" s="58">
        <f>January!G63+Febuary!G83+HomeShow!G83+March!G83+April!G83+May!G83+June!G83+July!G83+August!G83+September!G83+October!G83+November!G83+December!G83</f>
        <v>0</v>
      </c>
      <c r="G62" s="36">
        <f>F62/F64</f>
        <v>0</v>
      </c>
    </row>
    <row r="63" spans="4:7" ht="12.75">
      <c r="D63" s="4"/>
      <c r="E63" s="4"/>
      <c r="F63" s="3"/>
      <c r="G63" s="3"/>
    </row>
    <row r="64" spans="6:7" ht="12.75">
      <c r="F64" s="67">
        <f>SUM(F55:F63)</f>
        <v>278027.45</v>
      </c>
      <c r="G64" s="12">
        <f>SUM(G55:G62)</f>
        <v>1</v>
      </c>
    </row>
    <row r="75" ht="12.75">
      <c r="A75" s="40"/>
    </row>
    <row r="76" ht="40.5" customHeight="1">
      <c r="A76" s="2"/>
    </row>
    <row r="77" ht="12.75">
      <c r="A77" s="36"/>
    </row>
    <row r="78" spans="1:2" ht="12.75">
      <c r="A78" s="36"/>
      <c r="B78" s="13"/>
    </row>
    <row r="79" ht="12.75">
      <c r="A79" s="36"/>
    </row>
    <row r="80" ht="12.75">
      <c r="A80" s="36"/>
    </row>
    <row r="81" ht="12.75">
      <c r="A81" s="36"/>
    </row>
    <row r="82" ht="12.75">
      <c r="A82" s="36"/>
    </row>
    <row r="83" ht="12.75">
      <c r="A83" s="36"/>
    </row>
    <row r="84" ht="12.75">
      <c r="A84" s="36"/>
    </row>
    <row r="85" ht="12.75">
      <c r="A85" s="3"/>
    </row>
    <row r="86" ht="12.75">
      <c r="A86" s="12"/>
    </row>
  </sheetData>
  <mergeCells count="12">
    <mergeCell ref="A41:C41"/>
    <mergeCell ref="A42:C42"/>
    <mergeCell ref="A43:C43"/>
    <mergeCell ref="A44:C44"/>
    <mergeCell ref="A45:C45"/>
    <mergeCell ref="A47:C47"/>
    <mergeCell ref="A48:C48"/>
    <mergeCell ref="A49:C49"/>
    <mergeCell ref="A50:C50"/>
    <mergeCell ref="A51:C51"/>
    <mergeCell ref="D53:G53"/>
    <mergeCell ref="D54:E54"/>
  </mergeCells>
  <printOptions/>
  <pageMargins left="0.75" right="0.75" top="1" bottom="0.5" header="0.5" footer="0.5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1"/>
  <sheetViews>
    <sheetView workbookViewId="0" topLeftCell="A1">
      <selection activeCell="E21" sqref="E21"/>
    </sheetView>
  </sheetViews>
  <sheetFormatPr defaultColWidth="9.140625" defaultRowHeight="12.75"/>
  <cols>
    <col min="1" max="1" width="6.421875" style="0" bestFit="1" customWidth="1"/>
    <col min="2" max="2" width="2.14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6" width="14.57421875" style="0" bestFit="1" customWidth="1"/>
    <col min="7" max="7" width="2.00390625" style="0" bestFit="1" customWidth="1"/>
    <col min="8" max="8" width="20.00390625" style="0" bestFit="1" customWidth="1"/>
    <col min="9" max="10" width="12.28125" style="0" bestFit="1" customWidth="1"/>
    <col min="11" max="11" width="11.28125" style="0" bestFit="1" customWidth="1"/>
  </cols>
  <sheetData>
    <row r="1" spans="1:12" s="23" customFormat="1" ht="30">
      <c r="A1" s="20" t="s">
        <v>52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H1" s="24" t="s">
        <v>4</v>
      </c>
      <c r="I1" s="38" t="s">
        <v>37</v>
      </c>
      <c r="J1" s="20" t="s">
        <v>46</v>
      </c>
      <c r="K1" s="37" t="s">
        <v>57</v>
      </c>
      <c r="L1" s="37" t="s">
        <v>59</v>
      </c>
    </row>
    <row r="2" spans="1:12" ht="12.75">
      <c r="A2" s="26">
        <v>1</v>
      </c>
      <c r="B2" s="26">
        <v>1</v>
      </c>
      <c r="C2" s="25"/>
      <c r="D2" s="25" t="s">
        <v>26</v>
      </c>
      <c r="E2" s="26" t="s">
        <v>29</v>
      </c>
      <c r="F2" s="30">
        <v>255</v>
      </c>
      <c r="G2" s="26"/>
      <c r="H2" s="9" t="s">
        <v>38</v>
      </c>
      <c r="I2">
        <f>COUNTIF(E2:E101,"addition")</f>
        <v>0</v>
      </c>
      <c r="J2" s="16">
        <f>I2/I21</f>
        <v>0</v>
      </c>
      <c r="K2" s="4">
        <f>SUMIF(E2:E101,"Addition",F2:F101)</f>
        <v>0</v>
      </c>
      <c r="L2" s="16">
        <f>K2/F104</f>
        <v>0</v>
      </c>
    </row>
    <row r="3" spans="1:12" ht="12.75">
      <c r="A3" s="26">
        <v>2</v>
      </c>
      <c r="B3" s="26">
        <v>1</v>
      </c>
      <c r="C3" s="25"/>
      <c r="D3" s="25" t="s">
        <v>9</v>
      </c>
      <c r="E3" s="26" t="s">
        <v>48</v>
      </c>
      <c r="F3" s="30">
        <v>15895</v>
      </c>
      <c r="G3" s="26"/>
      <c r="H3" s="9" t="s">
        <v>30</v>
      </c>
      <c r="I3">
        <f>COUNTIF(E2:E101,"Basement")</f>
        <v>0</v>
      </c>
      <c r="J3" s="16">
        <f>I3/I21</f>
        <v>0</v>
      </c>
      <c r="K3" s="4">
        <f>SUMIF(E2:E101,"Basement",F2:F101)</f>
        <v>0</v>
      </c>
      <c r="L3" s="16">
        <f>K3/F104</f>
        <v>0</v>
      </c>
    </row>
    <row r="4" spans="1:12" ht="12.75">
      <c r="A4" s="26">
        <v>3</v>
      </c>
      <c r="B4" s="26">
        <v>1</v>
      </c>
      <c r="C4" s="25"/>
      <c r="D4" s="25" t="s">
        <v>21</v>
      </c>
      <c r="E4" s="26" t="s">
        <v>10</v>
      </c>
      <c r="F4" s="30">
        <v>855</v>
      </c>
      <c r="G4" s="26"/>
      <c r="H4" s="9" t="s">
        <v>8</v>
      </c>
      <c r="I4">
        <f>COUNTIF(E2:E101,"Bathroom")</f>
        <v>0</v>
      </c>
      <c r="J4" s="16">
        <f>I4/I21</f>
        <v>0</v>
      </c>
      <c r="K4" s="4">
        <f>SUMIF(E2:E101,"Bathroom",F2:F101)</f>
        <v>0</v>
      </c>
      <c r="L4" s="16">
        <f>K4/K21</f>
        <v>0</v>
      </c>
    </row>
    <row r="5" spans="1:12" ht="12.75">
      <c r="A5" s="26">
        <v>4</v>
      </c>
      <c r="B5" s="26">
        <v>1</v>
      </c>
      <c r="C5" s="25"/>
      <c r="D5" s="25" t="s">
        <v>9</v>
      </c>
      <c r="E5" s="26" t="s">
        <v>32</v>
      </c>
      <c r="F5" s="30">
        <v>8790.95</v>
      </c>
      <c r="G5" s="26"/>
      <c r="H5" s="9" t="s">
        <v>31</v>
      </c>
      <c r="I5">
        <f>COUNTIF(E2:E101,"Commercial")</f>
        <v>0</v>
      </c>
      <c r="J5" s="16">
        <f>I5/I21</f>
        <v>0</v>
      </c>
      <c r="K5" s="4">
        <f>SUMIF(E2:E101,"Commercial",F2:F101)</f>
        <v>0</v>
      </c>
      <c r="L5" s="16">
        <f>K5/K21</f>
        <v>0</v>
      </c>
    </row>
    <row r="6" spans="1:12" ht="12.75">
      <c r="A6" s="26">
        <v>5</v>
      </c>
      <c r="B6" s="26">
        <v>1</v>
      </c>
      <c r="C6" s="25"/>
      <c r="D6" s="25" t="s">
        <v>9</v>
      </c>
      <c r="E6" s="26" t="s">
        <v>48</v>
      </c>
      <c r="F6" s="30">
        <v>8367.5</v>
      </c>
      <c r="G6" s="26"/>
      <c r="H6" s="9" t="s">
        <v>32</v>
      </c>
      <c r="I6">
        <f>COUNTIF(E2:E101,"Countertop")</f>
        <v>1</v>
      </c>
      <c r="J6" s="16">
        <f>I6/I21</f>
        <v>0.14285714285714285</v>
      </c>
      <c r="K6" s="4">
        <f>SUMIF(E2:E101,"Countertop",F2:F101)</f>
        <v>8790.95</v>
      </c>
      <c r="L6" s="16">
        <f>K6/K21</f>
        <v>0.09419569693264879</v>
      </c>
    </row>
    <row r="7" spans="1:12" ht="12.75">
      <c r="A7" s="26">
        <v>6</v>
      </c>
      <c r="B7" s="26">
        <v>1</v>
      </c>
      <c r="C7" s="25"/>
      <c r="D7" s="25" t="s">
        <v>9</v>
      </c>
      <c r="E7" s="26" t="s">
        <v>48</v>
      </c>
      <c r="F7" s="30">
        <v>8135</v>
      </c>
      <c r="G7" s="26"/>
      <c r="H7" s="9" t="s">
        <v>39</v>
      </c>
      <c r="I7">
        <f>COUNTIF(E2:E101,"Custom House")</f>
        <v>0</v>
      </c>
      <c r="J7" s="16">
        <f>I7/I21</f>
        <v>0</v>
      </c>
      <c r="K7" s="4">
        <f>SUMIF(E2:E101,"Custom House",F2:F101)</f>
        <v>0</v>
      </c>
      <c r="L7" s="16">
        <f>K7/K21</f>
        <v>0</v>
      </c>
    </row>
    <row r="8" spans="1:12" ht="12.75">
      <c r="A8" s="26">
        <v>7</v>
      </c>
      <c r="B8" s="26">
        <v>1</v>
      </c>
      <c r="C8" s="25"/>
      <c r="D8" s="25" t="s">
        <v>26</v>
      </c>
      <c r="E8" s="26" t="s">
        <v>7</v>
      </c>
      <c r="F8" s="30">
        <v>51028</v>
      </c>
      <c r="G8" s="26"/>
      <c r="H8" s="9" t="s">
        <v>33</v>
      </c>
      <c r="I8">
        <f>COUNTIF(E2:E101,"Deck")</f>
        <v>0</v>
      </c>
      <c r="J8" s="16">
        <f>I8/I21</f>
        <v>0</v>
      </c>
      <c r="K8" s="4">
        <f>SUMIF(E2:E101,"Deck",F2:F101)</f>
        <v>0</v>
      </c>
      <c r="L8" s="16">
        <f>K8/K21</f>
        <v>0</v>
      </c>
    </row>
    <row r="9" spans="1:12" ht="12.75">
      <c r="A9" s="26">
        <v>8</v>
      </c>
      <c r="H9" s="9" t="s">
        <v>10</v>
      </c>
      <c r="I9">
        <f>COUNTIF(E2:E101,"Drywall Repair")</f>
        <v>1</v>
      </c>
      <c r="J9" s="16">
        <f>I9/I21</f>
        <v>0.14285714285714285</v>
      </c>
      <c r="K9" s="4">
        <f>SUMIF(E2:E101,"Drywall Repair",F2:F101)</f>
        <v>855</v>
      </c>
      <c r="L9" s="16">
        <f>K9/K21</f>
        <v>0.00916138993822223</v>
      </c>
    </row>
    <row r="10" spans="1:12" ht="12.75">
      <c r="A10" s="26">
        <v>9</v>
      </c>
      <c r="C10" s="25"/>
      <c r="D10" s="25"/>
      <c r="F10" s="4"/>
      <c r="H10" s="9" t="s">
        <v>34</v>
      </c>
      <c r="I10">
        <f>COUNTIF(E2:E101,"Exterior Repair")</f>
        <v>0</v>
      </c>
      <c r="J10" s="16">
        <f>I10/I21</f>
        <v>0</v>
      </c>
      <c r="K10" s="4">
        <f>SUMIF(E2:E101,"Exterior Repair",F2:F101)</f>
        <v>0</v>
      </c>
      <c r="L10" s="16">
        <f>K10/K21</f>
        <v>0</v>
      </c>
    </row>
    <row r="11" spans="1:12" ht="12.75">
      <c r="A11" s="26">
        <v>10</v>
      </c>
      <c r="C11" s="25"/>
      <c r="D11" s="25"/>
      <c r="F11" s="4"/>
      <c r="H11" s="9" t="s">
        <v>12</v>
      </c>
      <c r="I11">
        <f>COUNTIF(E2:E101,"Framing")</f>
        <v>0</v>
      </c>
      <c r="J11" s="16">
        <f>I11/I21</f>
        <v>0</v>
      </c>
      <c r="K11" s="4">
        <f>SUMIF(E2:E101,"Framing",F2:F101)</f>
        <v>0</v>
      </c>
      <c r="L11" s="16">
        <f>K11/K21</f>
        <v>0</v>
      </c>
    </row>
    <row r="12" spans="1:12" ht="12.75">
      <c r="A12" s="26">
        <v>11</v>
      </c>
      <c r="C12" s="3"/>
      <c r="D12" s="25"/>
      <c r="F12" s="4"/>
      <c r="H12" s="9" t="s">
        <v>48</v>
      </c>
      <c r="I12">
        <f>COUNTIF(E2:E101,"Misc Interior")</f>
        <v>3</v>
      </c>
      <c r="J12" s="16">
        <f>I12/I21</f>
        <v>0.42857142857142855</v>
      </c>
      <c r="K12" s="4">
        <f>SUMIF(E2:E101,"Misc Interior",F2:F101)</f>
        <v>32397.5</v>
      </c>
      <c r="L12" s="16">
        <f>K12/K21</f>
        <v>0.34714167312696453</v>
      </c>
    </row>
    <row r="13" spans="1:12" ht="12.75">
      <c r="A13" s="26">
        <v>12</v>
      </c>
      <c r="C13" s="3"/>
      <c r="D13" s="25"/>
      <c r="F13" s="4"/>
      <c r="H13" s="9" t="s">
        <v>7</v>
      </c>
      <c r="I13">
        <f>COUNTIF(E2:E101,"Kitchen")</f>
        <v>1</v>
      </c>
      <c r="J13" s="16">
        <f>I13/I21</f>
        <v>0.14285714285714285</v>
      </c>
      <c r="K13" s="4">
        <f>SUMIF(E2:E101,"Kitchen",F2:F101)</f>
        <v>51028</v>
      </c>
      <c r="L13" s="16">
        <f>K13/K21</f>
        <v>0.5467688956346245</v>
      </c>
    </row>
    <row r="14" spans="1:12" ht="12.75">
      <c r="A14" s="26">
        <v>13</v>
      </c>
      <c r="C14" s="3"/>
      <c r="D14" s="25"/>
      <c r="F14" s="4"/>
      <c r="H14" s="9" t="s">
        <v>50</v>
      </c>
      <c r="I14">
        <f>COUNTIF(E2:E101,"Misc Exterior")</f>
        <v>0</v>
      </c>
      <c r="J14" s="16">
        <f>I14/I21</f>
        <v>0</v>
      </c>
      <c r="K14" s="4">
        <f>SUMIF(E2:E101,"Misc Exterior",F2:F101)</f>
        <v>0</v>
      </c>
      <c r="L14" s="16">
        <f>K14/K21</f>
        <v>0</v>
      </c>
    </row>
    <row r="15" spans="1:12" ht="12.75">
      <c r="A15" s="26">
        <v>14</v>
      </c>
      <c r="H15" s="9" t="s">
        <v>51</v>
      </c>
      <c r="I15">
        <f>COUNTIF(E2:E101,"Shower")</f>
        <v>0</v>
      </c>
      <c r="J15" s="16">
        <f>I15/I21</f>
        <v>0</v>
      </c>
      <c r="K15" s="4">
        <f>SUMIF(E2:E101,"Shower",F2:F101)</f>
        <v>0</v>
      </c>
      <c r="L15" s="16">
        <f>K15/K21</f>
        <v>0</v>
      </c>
    </row>
    <row r="16" spans="1:12" ht="12.75">
      <c r="A16" s="26">
        <v>15</v>
      </c>
      <c r="C16" s="3"/>
      <c r="D16" s="25"/>
      <c r="F16" s="4"/>
      <c r="H16" s="9" t="s">
        <v>35</v>
      </c>
      <c r="I16">
        <f>COUNTIF(E2:E101,"Siding")</f>
        <v>0</v>
      </c>
      <c r="J16" s="16">
        <f>I16/I21</f>
        <v>0</v>
      </c>
      <c r="K16" s="4">
        <f>SUMIF(E2:E101,"Siding",F2:F101)</f>
        <v>0</v>
      </c>
      <c r="L16" s="16">
        <f>K16/K21</f>
        <v>0</v>
      </c>
    </row>
    <row r="17" spans="1:12" ht="12.75">
      <c r="A17" s="26">
        <v>16</v>
      </c>
      <c r="C17" s="3"/>
      <c r="D17" s="25"/>
      <c r="F17" s="4"/>
      <c r="H17" s="9" t="s">
        <v>36</v>
      </c>
      <c r="I17">
        <f>COUNTIF(E2:E101,"Whole House")</f>
        <v>0</v>
      </c>
      <c r="J17" s="16">
        <f>I17/I21</f>
        <v>0</v>
      </c>
      <c r="K17" s="4">
        <f>SUMIF(E2:E101,"Whole House",F2:F101)</f>
        <v>0</v>
      </c>
      <c r="L17" s="16">
        <f>K17/K21</f>
        <v>0</v>
      </c>
    </row>
    <row r="18" spans="1:12" ht="12.75">
      <c r="A18" s="26">
        <v>17</v>
      </c>
      <c r="C18" s="3"/>
      <c r="D18" s="25"/>
      <c r="F18" s="4"/>
      <c r="H18" s="9" t="s">
        <v>29</v>
      </c>
      <c r="I18">
        <f>COUNTIF(E2:E101,"Window")</f>
        <v>1</v>
      </c>
      <c r="J18" s="16">
        <f>I18/I21</f>
        <v>0.14285714285714285</v>
      </c>
      <c r="K18" s="4">
        <f>SUMIF(E2:E101,"Window",F2:F101)</f>
        <v>255</v>
      </c>
      <c r="L18" s="16">
        <f>K18/K21</f>
        <v>0.002732344367539963</v>
      </c>
    </row>
    <row r="19" spans="1:12" ht="12.75">
      <c r="A19" s="26">
        <v>18</v>
      </c>
      <c r="C19" s="3"/>
      <c r="D19" s="25"/>
      <c r="F19" s="4"/>
      <c r="H19" s="9" t="s">
        <v>47</v>
      </c>
      <c r="I19">
        <f>COUNTIF(E2:E101,"Hoot")</f>
        <v>0</v>
      </c>
      <c r="J19" s="16">
        <f>I19/I21</f>
        <v>0</v>
      </c>
      <c r="K19" s="4">
        <f>SUMIF(E2:E101,"Hoot",F2:F101)</f>
        <v>0</v>
      </c>
      <c r="L19" s="16">
        <f>K19/K21</f>
        <v>0</v>
      </c>
    </row>
    <row r="20" spans="1:12" ht="12.75">
      <c r="A20" s="26">
        <v>19</v>
      </c>
      <c r="H20" s="9" t="s">
        <v>49</v>
      </c>
      <c r="I20">
        <f>COUNTIF(E2:E101,"T&amp;M")</f>
        <v>0</v>
      </c>
      <c r="J20" s="16">
        <f>I20/I21</f>
        <v>0</v>
      </c>
      <c r="K20" s="4">
        <f>SUMIF(E2:E101,"T &amp; M",F2:F101)</f>
        <v>0</v>
      </c>
      <c r="L20" s="16">
        <f>K20/K21</f>
        <v>0</v>
      </c>
    </row>
    <row r="21" spans="1:12" ht="12.75">
      <c r="A21" s="26">
        <v>20</v>
      </c>
      <c r="C21" s="3"/>
      <c r="D21" s="25"/>
      <c r="F21" s="4"/>
      <c r="H21" s="9" t="s">
        <v>13</v>
      </c>
      <c r="I21" s="27">
        <f>SUM(I2:I20)</f>
        <v>7</v>
      </c>
      <c r="J21" s="16">
        <f>SUM(J2:J19)</f>
        <v>0.9999999999999998</v>
      </c>
      <c r="K21" s="64">
        <f>SUM(K2:K20)</f>
        <v>93326.45</v>
      </c>
      <c r="L21" s="16">
        <f>SUM(L2:L20)</f>
        <v>1</v>
      </c>
    </row>
    <row r="22" spans="1:9" ht="33.75" customHeight="1">
      <c r="A22" s="26">
        <v>21</v>
      </c>
      <c r="C22" s="3"/>
      <c r="D22" s="25"/>
      <c r="F22" s="4"/>
      <c r="H22" s="24" t="s">
        <v>3</v>
      </c>
      <c r="I22" s="38" t="s">
        <v>54</v>
      </c>
    </row>
    <row r="23" spans="1:12" ht="12.75">
      <c r="A23" s="26">
        <v>22</v>
      </c>
      <c r="C23" s="3"/>
      <c r="D23" s="25"/>
      <c r="F23" s="4"/>
      <c r="H23" s="32" t="s">
        <v>25</v>
      </c>
      <c r="I23">
        <f>COUNTIF(D2:D101,"Employee Referral")</f>
        <v>0</v>
      </c>
      <c r="J23" s="16">
        <f>I23/I35</f>
        <v>0</v>
      </c>
      <c r="K23" s="4">
        <f>SUMIF(D2:D101,"Employee Referral",F2:F101)</f>
        <v>0</v>
      </c>
      <c r="L23" s="16">
        <f>K23/K35</f>
        <v>0</v>
      </c>
    </row>
    <row r="24" spans="1:12" ht="12.75">
      <c r="A24" s="26">
        <v>23</v>
      </c>
      <c r="C24" s="3"/>
      <c r="D24" s="25"/>
      <c r="F24" s="4"/>
      <c r="H24" s="9" t="s">
        <v>26</v>
      </c>
      <c r="I24">
        <f>COUNTIF(D2:D101,"Client Referral")</f>
        <v>2</v>
      </c>
      <c r="J24" s="16">
        <f>I24/I35</f>
        <v>0.2857142857142857</v>
      </c>
      <c r="K24" s="4">
        <f>SUMIF(D2:D101,"Client Referral",F2:F101)</f>
        <v>51283</v>
      </c>
      <c r="L24" s="16">
        <f>K24/K35</f>
        <v>0.5495012400021645</v>
      </c>
    </row>
    <row r="25" spans="1:12" ht="12.75">
      <c r="A25" s="26">
        <v>24</v>
      </c>
      <c r="C25" s="3"/>
      <c r="D25" s="25"/>
      <c r="F25" s="4"/>
      <c r="H25" s="9" t="s">
        <v>21</v>
      </c>
      <c r="I25">
        <f>COUNTIF(D2:D101,"Sub-Contractor")</f>
        <v>1</v>
      </c>
      <c r="J25" s="16">
        <f>I25/I35</f>
        <v>0.14285714285714285</v>
      </c>
      <c r="K25" s="4">
        <f>SUMIF(D2:D101,"Sub-Contractor",F2:F101)</f>
        <v>855</v>
      </c>
      <c r="L25" s="16">
        <f>K25/K35</f>
        <v>0.00916138993822223</v>
      </c>
    </row>
    <row r="26" spans="1:12" ht="12.75">
      <c r="A26" s="26">
        <v>25</v>
      </c>
      <c r="C26" s="3"/>
      <c r="D26" s="25"/>
      <c r="F26" s="4"/>
      <c r="H26" s="9" t="s">
        <v>40</v>
      </c>
      <c r="I26">
        <f>COUNTIF(D2:D101,"Yard Sign")</f>
        <v>0</v>
      </c>
      <c r="J26" s="16">
        <f>I26/I35</f>
        <v>0</v>
      </c>
      <c r="K26" s="4">
        <f>SUMIF(D2:D101,"Yard Sign",F2:F101)</f>
        <v>0</v>
      </c>
      <c r="L26" s="16">
        <f>K26/K35</f>
        <v>0</v>
      </c>
    </row>
    <row r="27" spans="1:12" ht="12.75">
      <c r="A27" s="26">
        <v>26</v>
      </c>
      <c r="C27" s="3"/>
      <c r="D27" s="25"/>
      <c r="F27" s="4"/>
      <c r="H27" s="9" t="s">
        <v>41</v>
      </c>
      <c r="I27">
        <f>COUNTIF(D2:D101,"Print Ad")</f>
        <v>0</v>
      </c>
      <c r="J27" s="16">
        <f>I27/I35</f>
        <v>0</v>
      </c>
      <c r="K27" s="4">
        <f>SUMIF(D2:D101,"Print Ad",F2:F101)</f>
        <v>0</v>
      </c>
      <c r="L27" s="16">
        <f>K27/K35</f>
        <v>0</v>
      </c>
    </row>
    <row r="28" spans="1:12" ht="12.75">
      <c r="A28" s="26">
        <v>27</v>
      </c>
      <c r="C28" s="3"/>
      <c r="D28" s="25"/>
      <c r="F28" s="4"/>
      <c r="H28" s="9" t="s">
        <v>43</v>
      </c>
      <c r="I28">
        <f>COUNTIF(D2:D101,"TV")</f>
        <v>0</v>
      </c>
      <c r="J28" s="16">
        <f>I28/I35</f>
        <v>0</v>
      </c>
      <c r="K28" s="4">
        <f>SUMIF(D2:D101,"TV",F2:F101)</f>
        <v>0</v>
      </c>
      <c r="L28" s="16">
        <f>K28/K35</f>
        <v>0</v>
      </c>
    </row>
    <row r="29" spans="1:12" ht="12.75">
      <c r="A29" s="26">
        <v>28</v>
      </c>
      <c r="C29" s="3"/>
      <c r="D29" s="25"/>
      <c r="F29" s="4"/>
      <c r="H29" s="9" t="s">
        <v>42</v>
      </c>
      <c r="I29">
        <f>COUNTIF(D2:D101,"Radio")</f>
        <v>0</v>
      </c>
      <c r="J29" s="16">
        <f>I29/I35</f>
        <v>0</v>
      </c>
      <c r="K29" s="4">
        <f>SUMIF(D2:D101,"Radio",F2:F101)</f>
        <v>0</v>
      </c>
      <c r="L29" s="16">
        <f>K29/K35</f>
        <v>0</v>
      </c>
    </row>
    <row r="30" spans="1:12" ht="12.75">
      <c r="A30" s="26">
        <v>29</v>
      </c>
      <c r="C30" s="3"/>
      <c r="D30" s="25"/>
      <c r="F30" s="4"/>
      <c r="H30" s="9" t="s">
        <v>11</v>
      </c>
      <c r="I30">
        <f>COUNTIF(D2:D101,"Yellow Pages")</f>
        <v>0</v>
      </c>
      <c r="J30" s="16">
        <f>I30/I35</f>
        <v>0</v>
      </c>
      <c r="K30" s="4">
        <f>SUMIF(D2:D101,"Yellow Pages",F2:F101)</f>
        <v>0</v>
      </c>
      <c r="L30" s="16">
        <f>K30/K35</f>
        <v>0</v>
      </c>
    </row>
    <row r="31" spans="1:12" ht="12.75">
      <c r="A31" s="26">
        <v>30</v>
      </c>
      <c r="C31" s="3"/>
      <c r="D31" s="25"/>
      <c r="F31" s="4"/>
      <c r="H31" s="9" t="s">
        <v>9</v>
      </c>
      <c r="I31">
        <f>COUNTIF(D2:D101,"Repeat Client")</f>
        <v>4</v>
      </c>
      <c r="J31" s="16">
        <f>I31/I35</f>
        <v>0.5714285714285714</v>
      </c>
      <c r="K31" s="4">
        <f>SUMIF(D2:D101,"Repeat Client",F2:F101)</f>
        <v>41188.45</v>
      </c>
      <c r="L31" s="16">
        <f>K31/K35</f>
        <v>0.4413373700596133</v>
      </c>
    </row>
    <row r="32" spans="1:12" ht="12.75">
      <c r="A32" s="26">
        <v>31</v>
      </c>
      <c r="C32" s="3"/>
      <c r="D32" s="3"/>
      <c r="F32" s="4"/>
      <c r="H32" s="32" t="s">
        <v>20</v>
      </c>
      <c r="I32">
        <f>COUNTIF(D2:D101,"Name Recognition")</f>
        <v>0</v>
      </c>
      <c r="J32" s="16">
        <f>I32/I35</f>
        <v>0</v>
      </c>
      <c r="K32" s="4">
        <f>SUMIF(D2:D101,"Name Recognition",F2:F101)</f>
        <v>0</v>
      </c>
      <c r="L32" s="16">
        <f>K32/K35</f>
        <v>0</v>
      </c>
    </row>
    <row r="33" spans="1:12" ht="12.75">
      <c r="A33" s="26">
        <v>32</v>
      </c>
      <c r="F33" s="4"/>
      <c r="H33" s="9" t="s">
        <v>44</v>
      </c>
      <c r="I33">
        <f>COUNTIF(D2:D101,"Home Show")</f>
        <v>0</v>
      </c>
      <c r="J33" s="16">
        <f>I33/I35</f>
        <v>0</v>
      </c>
      <c r="K33" s="4">
        <f>SUMIF(D2:D101,"Home Show",F2:F101)</f>
        <v>0</v>
      </c>
      <c r="L33" s="16">
        <f>K33/K35</f>
        <v>0</v>
      </c>
    </row>
    <row r="34" spans="1:12" s="26" customFormat="1" ht="12.75">
      <c r="A34" s="26">
        <v>33</v>
      </c>
      <c r="B34" s="31"/>
      <c r="C34" s="33"/>
      <c r="D34" s="33"/>
      <c r="E34" s="31"/>
      <c r="F34" s="4"/>
      <c r="H34" s="31" t="s">
        <v>47</v>
      </c>
      <c r="I34" s="26">
        <f>COUNTIF(D2:D101,"Hoot")</f>
        <v>0</v>
      </c>
      <c r="J34" s="35">
        <f>I34/I35</f>
        <v>0</v>
      </c>
      <c r="K34" s="30">
        <f>SUMIF(D2:D101,"Hoot",F2:F101)</f>
        <v>0</v>
      </c>
      <c r="L34" s="35">
        <f>K34/K35</f>
        <v>0</v>
      </c>
    </row>
    <row r="35" spans="1:12" s="26" customFormat="1" ht="12.75">
      <c r="A35" s="26">
        <v>34</v>
      </c>
      <c r="B35" s="31"/>
      <c r="C35" s="33"/>
      <c r="D35" s="33"/>
      <c r="E35" s="31"/>
      <c r="F35" s="34"/>
      <c r="H35" s="9" t="s">
        <v>13</v>
      </c>
      <c r="I35" s="27">
        <f>SUM(I23:I33)</f>
        <v>7</v>
      </c>
      <c r="J35" s="35">
        <f>SUM(J23:J34)</f>
        <v>1</v>
      </c>
      <c r="K35" s="67">
        <f>SUM(K23:K34)</f>
        <v>93326.45</v>
      </c>
      <c r="L35" s="35">
        <f>SUM(L23:L34)</f>
        <v>1</v>
      </c>
    </row>
    <row r="36" spans="1:12" s="26" customFormat="1" ht="18.75">
      <c r="A36" s="26">
        <v>35</v>
      </c>
      <c r="B36" s="31"/>
      <c r="C36" s="33"/>
      <c r="D36" s="33"/>
      <c r="E36" s="31"/>
      <c r="F36" s="34"/>
      <c r="H36" s="49" t="s">
        <v>53</v>
      </c>
      <c r="I36" s="50"/>
      <c r="J36" s="51">
        <f>J23+J24+J25+J31</f>
        <v>1</v>
      </c>
      <c r="K36"/>
      <c r="L36"/>
    </row>
    <row r="37" spans="1:6" s="26" customFormat="1" ht="12.75">
      <c r="A37" s="26">
        <v>36</v>
      </c>
      <c r="B37" s="31"/>
      <c r="C37" s="33"/>
      <c r="D37" s="33"/>
      <c r="E37" s="31"/>
      <c r="F37" s="34"/>
    </row>
    <row r="38" spans="1:6" ht="12.75">
      <c r="A38" s="26">
        <v>37</v>
      </c>
      <c r="C38" s="3"/>
      <c r="D38" s="3"/>
      <c r="F38" s="4"/>
    </row>
    <row r="39" spans="1:10" ht="15">
      <c r="A39" s="26">
        <v>38</v>
      </c>
      <c r="C39" s="3"/>
      <c r="D39" s="3"/>
      <c r="F39" s="4"/>
      <c r="I39" s="37"/>
      <c r="J39" s="20"/>
    </row>
    <row r="40" spans="1:10" ht="12.75">
      <c r="A40" s="26">
        <v>39</v>
      </c>
      <c r="C40" s="3"/>
      <c r="D40" s="3"/>
      <c r="F40" s="4"/>
      <c r="H40" s="9"/>
      <c r="J40" s="16"/>
    </row>
    <row r="41" spans="1:10" ht="12.75">
      <c r="A41" s="26">
        <v>40</v>
      </c>
      <c r="C41" s="3"/>
      <c r="D41" s="3"/>
      <c r="F41" s="4"/>
      <c r="H41" s="9"/>
      <c r="J41" s="16"/>
    </row>
    <row r="42" spans="1:10" ht="12.75">
      <c r="A42" s="26">
        <v>41</v>
      </c>
      <c r="C42" s="3"/>
      <c r="D42" s="3"/>
      <c r="F42" s="4"/>
      <c r="H42" s="9"/>
      <c r="J42" s="16"/>
    </row>
    <row r="43" spans="1:10" ht="12.75">
      <c r="A43" s="26">
        <v>42</v>
      </c>
      <c r="C43" s="3"/>
      <c r="D43" s="3"/>
      <c r="F43" s="4"/>
      <c r="H43" s="9"/>
      <c r="J43" s="16"/>
    </row>
    <row r="44" spans="1:10" ht="12.75">
      <c r="A44" s="26">
        <v>43</v>
      </c>
      <c r="C44" s="3"/>
      <c r="D44" s="3"/>
      <c r="F44" s="4"/>
      <c r="H44" s="9"/>
      <c r="J44" s="16"/>
    </row>
    <row r="45" spans="1:10" ht="12.75">
      <c r="A45" s="26">
        <v>44</v>
      </c>
      <c r="C45" s="3"/>
      <c r="D45" s="3"/>
      <c r="F45" s="4"/>
      <c r="H45" s="9"/>
      <c r="J45" s="16"/>
    </row>
    <row r="46" spans="1:10" ht="12.75">
      <c r="A46" s="26">
        <v>45</v>
      </c>
      <c r="C46" s="3"/>
      <c r="D46" s="3"/>
      <c r="F46" s="4"/>
      <c r="H46" s="9"/>
      <c r="J46" s="16"/>
    </row>
    <row r="47" spans="1:10" ht="12.75">
      <c r="A47" s="26">
        <v>46</v>
      </c>
      <c r="C47" s="3"/>
      <c r="D47" s="3"/>
      <c r="F47" s="4"/>
      <c r="H47" s="9"/>
      <c r="J47" s="39"/>
    </row>
    <row r="48" spans="1:10" ht="12.75">
      <c r="A48" s="26">
        <v>47</v>
      </c>
      <c r="C48" s="3"/>
      <c r="D48" s="3"/>
      <c r="F48" s="4"/>
      <c r="H48" s="9"/>
      <c r="J48" s="16"/>
    </row>
    <row r="49" spans="1:10" ht="12.75">
      <c r="A49" s="26">
        <v>48</v>
      </c>
      <c r="C49" s="3"/>
      <c r="D49" s="3"/>
      <c r="F49" s="4"/>
      <c r="H49" s="9"/>
      <c r="J49" s="16"/>
    </row>
    <row r="50" spans="1:10" ht="12.75">
      <c r="A50" s="26">
        <v>49</v>
      </c>
      <c r="C50" s="3"/>
      <c r="D50" s="3"/>
      <c r="F50" s="4"/>
      <c r="H50" s="9"/>
      <c r="J50" s="16"/>
    </row>
    <row r="51" spans="1:10" ht="12.75">
      <c r="A51" s="26">
        <v>50</v>
      </c>
      <c r="C51" s="3"/>
      <c r="D51" s="3"/>
      <c r="F51" s="4"/>
      <c r="H51" s="9"/>
      <c r="J51" s="16"/>
    </row>
    <row r="52" spans="1:10" ht="12.75">
      <c r="A52" s="26">
        <v>51</v>
      </c>
      <c r="C52" s="3"/>
      <c r="D52" s="3"/>
      <c r="F52" s="4"/>
      <c r="H52" s="9"/>
      <c r="J52" s="16"/>
    </row>
    <row r="53" spans="1:10" ht="12.75">
      <c r="A53" s="26">
        <v>52</v>
      </c>
      <c r="C53" s="3"/>
      <c r="D53" s="3"/>
      <c r="F53" s="4"/>
      <c r="H53" s="9"/>
      <c r="J53" s="16"/>
    </row>
    <row r="54" spans="1:10" ht="12.75">
      <c r="A54" s="26">
        <v>53</v>
      </c>
      <c r="C54" s="3"/>
      <c r="D54" s="3"/>
      <c r="F54" s="4"/>
      <c r="H54" s="9"/>
      <c r="J54" s="16"/>
    </row>
    <row r="55" spans="1:10" ht="12.75">
      <c r="A55" s="26">
        <v>54</v>
      </c>
      <c r="C55" s="3"/>
      <c r="D55" s="3"/>
      <c r="F55" s="4"/>
      <c r="H55" s="9"/>
      <c r="J55" s="16"/>
    </row>
    <row r="56" spans="1:10" ht="12.75">
      <c r="A56" s="26">
        <v>55</v>
      </c>
      <c r="C56" s="3"/>
      <c r="D56" s="3"/>
      <c r="F56" s="4"/>
      <c r="H56" s="9"/>
      <c r="J56" s="16"/>
    </row>
    <row r="57" spans="1:10" ht="12.75">
      <c r="A57" s="26">
        <v>56</v>
      </c>
      <c r="C57" s="3"/>
      <c r="D57" s="3"/>
      <c r="F57" s="4"/>
      <c r="H57" s="9"/>
      <c r="J57" s="16"/>
    </row>
    <row r="58" spans="1:10" ht="12.75">
      <c r="A58" s="26">
        <v>57</v>
      </c>
      <c r="C58" s="3"/>
      <c r="D58" s="3"/>
      <c r="F58" s="4"/>
      <c r="H58" s="9"/>
      <c r="J58" s="16"/>
    </row>
    <row r="59" spans="1:10" ht="12.75">
      <c r="A59" s="26">
        <v>58</v>
      </c>
      <c r="C59" s="3"/>
      <c r="D59" s="3"/>
      <c r="F59" s="4"/>
      <c r="H59" s="9"/>
      <c r="I59" s="31"/>
      <c r="J59" s="16"/>
    </row>
    <row r="60" spans="1:6" ht="12.75">
      <c r="A60" s="26">
        <v>59</v>
      </c>
      <c r="C60" s="3"/>
      <c r="D60" s="3"/>
      <c r="F60" s="4"/>
    </row>
    <row r="61" spans="1:6" ht="12.75">
      <c r="A61" s="26">
        <v>60</v>
      </c>
      <c r="C61" s="3"/>
      <c r="D61" s="3"/>
      <c r="F61" s="4"/>
    </row>
    <row r="62" spans="1:6" ht="12.75">
      <c r="A62" s="26">
        <v>61</v>
      </c>
      <c r="C62" s="3"/>
      <c r="D62" s="3"/>
      <c r="F62" s="4"/>
    </row>
    <row r="63" spans="1:6" ht="12.75">
      <c r="A63" s="26">
        <v>62</v>
      </c>
      <c r="C63" s="3"/>
      <c r="D63" s="3"/>
      <c r="F63" s="4"/>
    </row>
    <row r="64" spans="1:6" ht="12.75">
      <c r="A64" s="26">
        <v>63</v>
      </c>
      <c r="C64" s="3"/>
      <c r="D64" s="3"/>
      <c r="F64" s="4"/>
    </row>
    <row r="65" spans="1:6" ht="12.75">
      <c r="A65" s="26">
        <v>64</v>
      </c>
      <c r="C65" s="3"/>
      <c r="D65" s="3"/>
      <c r="F65" s="4"/>
    </row>
    <row r="66" spans="1:6" ht="12.75">
      <c r="A66" s="26">
        <v>65</v>
      </c>
      <c r="C66" s="3"/>
      <c r="D66" s="3"/>
      <c r="F66" s="4"/>
    </row>
    <row r="67" spans="1:6" ht="12.75">
      <c r="A67" s="26">
        <v>66</v>
      </c>
      <c r="C67" s="3"/>
      <c r="D67" s="3"/>
      <c r="F67" s="4"/>
    </row>
    <row r="68" spans="1:6" ht="12.75">
      <c r="A68" s="26">
        <v>67</v>
      </c>
      <c r="C68" s="3"/>
      <c r="D68" s="3"/>
      <c r="F68" s="4"/>
    </row>
    <row r="69" spans="1:6" ht="12.75">
      <c r="A69" s="26">
        <v>68</v>
      </c>
      <c r="C69" s="3"/>
      <c r="D69" s="3"/>
      <c r="F69" s="4"/>
    </row>
    <row r="70" spans="1:6" ht="12.75">
      <c r="A70" s="26">
        <v>69</v>
      </c>
      <c r="C70" s="3"/>
      <c r="D70" s="3"/>
      <c r="F70" s="4"/>
    </row>
    <row r="71" spans="1:6" ht="12.75">
      <c r="A71" s="26">
        <v>70</v>
      </c>
      <c r="C71" s="3"/>
      <c r="D71" s="3"/>
      <c r="F71" s="4"/>
    </row>
    <row r="72" spans="1:6" ht="12.75">
      <c r="A72" s="26">
        <v>71</v>
      </c>
      <c r="C72" s="3"/>
      <c r="D72" s="3"/>
      <c r="F72" s="4"/>
    </row>
    <row r="73" spans="1:6" ht="12.75">
      <c r="A73" s="26">
        <v>72</v>
      </c>
      <c r="C73" s="3"/>
      <c r="D73" s="3"/>
      <c r="F73" s="4"/>
    </row>
    <row r="74" spans="1:6" ht="12.75">
      <c r="A74" s="26">
        <v>73</v>
      </c>
      <c r="C74" s="3"/>
      <c r="D74" s="3"/>
      <c r="F74" s="4"/>
    </row>
    <row r="75" spans="1:6" ht="12.75">
      <c r="A75" s="26">
        <v>74</v>
      </c>
      <c r="C75" s="3"/>
      <c r="D75" s="3"/>
      <c r="F75" s="4"/>
    </row>
    <row r="76" spans="1:6" ht="12.75">
      <c r="A76" s="26">
        <v>75</v>
      </c>
      <c r="C76" s="3"/>
      <c r="D76" s="3"/>
      <c r="F76" s="4"/>
    </row>
    <row r="77" spans="1:6" ht="12.75">
      <c r="A77" s="26">
        <v>76</v>
      </c>
      <c r="C77" s="3"/>
      <c r="D77" s="3"/>
      <c r="F77" s="4"/>
    </row>
    <row r="78" spans="1:6" ht="12.75">
      <c r="A78" s="26">
        <v>77</v>
      </c>
      <c r="C78" s="3"/>
      <c r="D78" s="3"/>
      <c r="F78" s="4"/>
    </row>
    <row r="79" spans="1:6" ht="12.75">
      <c r="A79" s="26">
        <v>78</v>
      </c>
      <c r="C79" s="3"/>
      <c r="D79" s="3"/>
      <c r="F79" s="4"/>
    </row>
    <row r="80" spans="1:6" ht="12.75">
      <c r="A80" s="26">
        <v>79</v>
      </c>
      <c r="C80" s="3"/>
      <c r="D80" s="3"/>
      <c r="F80" s="4"/>
    </row>
    <row r="81" spans="1:6" ht="12.75">
      <c r="A81" s="26">
        <v>80</v>
      </c>
      <c r="C81" s="3"/>
      <c r="D81" s="3"/>
      <c r="F81" s="4"/>
    </row>
    <row r="82" spans="1:6" ht="12.75">
      <c r="A82" s="26">
        <v>81</v>
      </c>
      <c r="C82" s="3"/>
      <c r="D82" s="3"/>
      <c r="F82" s="4"/>
    </row>
    <row r="83" spans="1:6" ht="12.75">
      <c r="A83" s="26">
        <v>82</v>
      </c>
      <c r="C83" s="3"/>
      <c r="D83" s="3"/>
      <c r="F83" s="4"/>
    </row>
    <row r="84" spans="1:6" ht="12.75">
      <c r="A84" s="26">
        <v>83</v>
      </c>
      <c r="C84" s="3"/>
      <c r="D84" s="3"/>
      <c r="F84" s="4"/>
    </row>
    <row r="85" spans="1:6" ht="12.75">
      <c r="A85" s="26">
        <v>84</v>
      </c>
      <c r="C85" s="3"/>
      <c r="D85" s="3"/>
      <c r="F85" s="4"/>
    </row>
    <row r="86" spans="1:6" ht="12.75">
      <c r="A86" s="26">
        <v>85</v>
      </c>
      <c r="C86" s="3"/>
      <c r="D86" s="3"/>
      <c r="F86" s="4"/>
    </row>
    <row r="87" spans="1:6" ht="12.75">
      <c r="A87" s="26">
        <v>86</v>
      </c>
      <c r="C87" s="3"/>
      <c r="D87" s="3"/>
      <c r="F87" s="4"/>
    </row>
    <row r="88" spans="1:6" ht="12.75">
      <c r="A88" s="26">
        <v>87</v>
      </c>
      <c r="C88" s="3"/>
      <c r="D88" s="3"/>
      <c r="F88" s="4"/>
    </row>
    <row r="89" spans="1:6" ht="12.75">
      <c r="A89" s="26">
        <v>88</v>
      </c>
      <c r="C89" s="3"/>
      <c r="D89" s="3"/>
      <c r="F89" s="4"/>
    </row>
    <row r="90" spans="1:6" ht="12.75">
      <c r="A90" s="26">
        <v>89</v>
      </c>
      <c r="C90" s="3"/>
      <c r="D90" s="3"/>
      <c r="F90" s="4"/>
    </row>
    <row r="91" spans="1:6" ht="12.75">
      <c r="A91" s="26">
        <v>90</v>
      </c>
      <c r="C91" s="3"/>
      <c r="D91" s="3"/>
      <c r="F91" s="4"/>
    </row>
    <row r="92" spans="1:6" ht="12.75">
      <c r="A92" s="26">
        <v>91</v>
      </c>
      <c r="C92" s="3"/>
      <c r="D92" s="3"/>
      <c r="F92" s="4"/>
    </row>
    <row r="93" spans="1:6" ht="12.75">
      <c r="A93" s="26">
        <v>92</v>
      </c>
      <c r="C93" s="3"/>
      <c r="D93" s="3"/>
      <c r="F93" s="4"/>
    </row>
    <row r="94" spans="1:6" ht="12.75">
      <c r="A94" s="26">
        <v>93</v>
      </c>
      <c r="C94" s="3"/>
      <c r="D94" s="3"/>
      <c r="F94" s="4"/>
    </row>
    <row r="95" spans="1:6" ht="12.75">
      <c r="A95" s="26">
        <v>94</v>
      </c>
      <c r="C95" s="3"/>
      <c r="D95" s="3"/>
      <c r="F95" s="4"/>
    </row>
    <row r="96" spans="1:6" ht="12.75">
      <c r="A96" s="26">
        <v>95</v>
      </c>
      <c r="C96" s="3"/>
      <c r="D96" s="3"/>
      <c r="F96" s="4"/>
    </row>
    <row r="97" spans="1:12" ht="12.75">
      <c r="A97" s="26">
        <v>96</v>
      </c>
      <c r="C97" s="3"/>
      <c r="D97" s="3"/>
      <c r="F97" s="4"/>
      <c r="I97" s="72" t="s">
        <v>56</v>
      </c>
      <c r="J97" s="72"/>
      <c r="K97" s="72"/>
      <c r="L97" s="72"/>
    </row>
    <row r="98" spans="1:11" ht="45">
      <c r="A98" s="26">
        <v>97</v>
      </c>
      <c r="C98" s="3"/>
      <c r="D98" s="3"/>
      <c r="F98" s="4"/>
      <c r="H98" s="72" t="s">
        <v>19</v>
      </c>
      <c r="I98" s="72"/>
      <c r="J98" s="37" t="s">
        <v>22</v>
      </c>
      <c r="K98" s="62" t="s">
        <v>23</v>
      </c>
    </row>
    <row r="99" spans="1:11" ht="12.75">
      <c r="A99" s="26">
        <v>98</v>
      </c>
      <c r="C99" s="3"/>
      <c r="D99" s="3"/>
      <c r="F99" s="4"/>
      <c r="H99" s="14">
        <v>0</v>
      </c>
      <c r="I99" s="14">
        <v>2500</v>
      </c>
      <c r="J99" s="15"/>
      <c r="K99" s="36" t="e">
        <f>J99/J108</f>
        <v>#DIV/0!</v>
      </c>
    </row>
    <row r="100" spans="1:11" ht="12.75">
      <c r="A100" s="26">
        <v>99</v>
      </c>
      <c r="C100" s="3"/>
      <c r="D100" s="3"/>
      <c r="F100" s="4"/>
      <c r="H100" s="14">
        <v>2501</v>
      </c>
      <c r="I100" s="14">
        <v>5000</v>
      </c>
      <c r="J100" s="15"/>
      <c r="K100" s="36" t="e">
        <f>J100/J108</f>
        <v>#DIV/0!</v>
      </c>
    </row>
    <row r="101" spans="1:11" ht="12.75">
      <c r="A101" s="26">
        <v>100</v>
      </c>
      <c r="C101" s="3"/>
      <c r="D101" s="3"/>
      <c r="F101" s="4"/>
      <c r="H101" s="14">
        <v>5001</v>
      </c>
      <c r="I101" s="14">
        <v>10000</v>
      </c>
      <c r="J101" s="15"/>
      <c r="K101" s="36" t="e">
        <f>J101/J108</f>
        <v>#DIV/0!</v>
      </c>
    </row>
    <row r="102" spans="3:11" ht="12.75">
      <c r="C102" s="3"/>
      <c r="D102" s="3"/>
      <c r="F102" s="4"/>
      <c r="H102" s="14">
        <v>10001</v>
      </c>
      <c r="I102" s="14">
        <v>25000</v>
      </c>
      <c r="J102" s="15"/>
      <c r="K102" s="36" t="e">
        <f>J102/J108</f>
        <v>#DIV/0!</v>
      </c>
    </row>
    <row r="103" spans="3:11" ht="12.75">
      <c r="C103" s="3"/>
      <c r="D103" s="3"/>
      <c r="F103" s="4"/>
      <c r="H103" s="14">
        <v>25001</v>
      </c>
      <c r="I103" s="14">
        <v>50000</v>
      </c>
      <c r="J103" s="15"/>
      <c r="K103" s="36" t="e">
        <f>J103/J108</f>
        <v>#DIV/0!</v>
      </c>
    </row>
    <row r="104" spans="1:11" ht="12.75">
      <c r="A104" s="5" t="s">
        <v>13</v>
      </c>
      <c r="B104" s="27">
        <f>SUM(B2:B31)</f>
        <v>7</v>
      </c>
      <c r="C104" s="6"/>
      <c r="D104" s="6"/>
      <c r="E104" s="5"/>
      <c r="F104" s="28">
        <f>SUM(F2:F101)</f>
        <v>93326.45</v>
      </c>
      <c r="H104" s="14">
        <v>50001</v>
      </c>
      <c r="I104" s="14">
        <v>75000</v>
      </c>
      <c r="J104" s="15"/>
      <c r="K104" s="36" t="e">
        <f>J104/J108</f>
        <v>#DIV/0!</v>
      </c>
    </row>
    <row r="105" spans="2:11" ht="15">
      <c r="B105" s="68" t="s">
        <v>60</v>
      </c>
      <c r="C105" s="69"/>
      <c r="D105" s="68"/>
      <c r="E105" s="27">
        <f>B104</f>
        <v>7</v>
      </c>
      <c r="F105" s="4"/>
      <c r="G105" s="20"/>
      <c r="H105" s="14">
        <v>75001</v>
      </c>
      <c r="I105" s="14">
        <v>100000</v>
      </c>
      <c r="J105" s="15"/>
      <c r="K105" s="36" t="e">
        <f>J105/J108</f>
        <v>#DIV/0!</v>
      </c>
    </row>
    <row r="106" spans="2:11" ht="12.75">
      <c r="B106" s="68"/>
      <c r="C106" s="69"/>
      <c r="D106" s="68"/>
      <c r="E106" s="9"/>
      <c r="F106" s="4"/>
      <c r="H106" s="14">
        <v>100001</v>
      </c>
      <c r="I106" s="14">
        <v>500000</v>
      </c>
      <c r="J106" s="15"/>
      <c r="K106" s="36" t="e">
        <f>J106/J108</f>
        <v>#DIV/0!</v>
      </c>
    </row>
    <row r="107" spans="5:11" ht="12.75">
      <c r="E107" s="9" t="s">
        <v>63</v>
      </c>
      <c r="F107" s="11">
        <f>F104/E105</f>
        <v>13332.35</v>
      </c>
      <c r="H107" s="4"/>
      <c r="I107" s="4"/>
      <c r="J107" s="3"/>
      <c r="K107" s="3"/>
    </row>
    <row r="108" spans="2:11" ht="12.75">
      <c r="B108" s="68"/>
      <c r="C108" s="69"/>
      <c r="D108" s="68"/>
      <c r="E108" s="10"/>
      <c r="F108" s="4"/>
      <c r="J108" s="29">
        <f>SUM(J99:J107)</f>
        <v>0</v>
      </c>
      <c r="K108" s="12" t="e">
        <f>SUM(K99:K106)</f>
        <v>#DIV/0!</v>
      </c>
    </row>
    <row r="109" spans="2:6" ht="12.75">
      <c r="B109" s="68"/>
      <c r="C109" s="69"/>
      <c r="D109" s="68"/>
      <c r="E109" s="11"/>
      <c r="F109" s="4"/>
    </row>
    <row r="110" spans="2:6" ht="12.75">
      <c r="B110" s="7"/>
      <c r="C110" s="8"/>
      <c r="D110" s="7"/>
      <c r="E110" s="11"/>
      <c r="F110" s="4"/>
    </row>
    <row r="111" spans="2:6" ht="12.75">
      <c r="B111" s="70"/>
      <c r="C111" s="71"/>
      <c r="D111" s="70"/>
      <c r="E111" s="12"/>
      <c r="F111" s="4"/>
    </row>
    <row r="112" spans="2:6" ht="12.75">
      <c r="B112" s="70"/>
      <c r="C112" s="70"/>
      <c r="D112" s="70"/>
      <c r="E112" s="12"/>
      <c r="F112" s="4"/>
    </row>
    <row r="113" spans="2:6" ht="12.75">
      <c r="B113" s="70"/>
      <c r="C113" s="71"/>
      <c r="D113" s="70"/>
      <c r="E113" s="9"/>
      <c r="F113" s="4"/>
    </row>
    <row r="114" spans="2:6" ht="12.75">
      <c r="B114" s="70"/>
      <c r="C114" s="71"/>
      <c r="D114" s="70"/>
      <c r="E114" s="10"/>
      <c r="F114" s="4"/>
    </row>
    <row r="115" spans="2:6" ht="12.75">
      <c r="B115" s="70"/>
      <c r="C115" s="71"/>
      <c r="D115" s="70"/>
      <c r="E115" s="10"/>
      <c r="F115" s="4"/>
    </row>
    <row r="116" spans="3:6" ht="12.75">
      <c r="C116" s="3"/>
      <c r="D116" s="3"/>
      <c r="F116" s="4"/>
    </row>
    <row r="117" spans="6:11" ht="12.75">
      <c r="F117" s="4"/>
      <c r="H117" s="72" t="s">
        <v>56</v>
      </c>
      <c r="I117" s="72"/>
      <c r="J117" s="72"/>
      <c r="K117" s="72"/>
    </row>
    <row r="118" spans="5:11" ht="40.5" customHeight="1">
      <c r="E118" s="2"/>
      <c r="F118" s="1"/>
      <c r="H118" s="72" t="s">
        <v>19</v>
      </c>
      <c r="I118" s="72"/>
      <c r="J118" s="1" t="s">
        <v>22</v>
      </c>
      <c r="K118" s="2" t="s">
        <v>23</v>
      </c>
    </row>
    <row r="119" spans="5:11" ht="12.75">
      <c r="E119" s="16"/>
      <c r="F119" s="4"/>
      <c r="H119" s="14">
        <v>0</v>
      </c>
      <c r="I119" s="14">
        <v>2500</v>
      </c>
      <c r="J119" s="15">
        <f aca="true" t="shared" si="0" ref="J119:J126">SUMIF($F$2:$F$101,"&gt;"&amp;H119)-SUMIF($F$2:$F$101,"&gt;"&amp;I119)</f>
        <v>1110</v>
      </c>
      <c r="K119" s="36">
        <f>J119/J128</f>
        <v>0.011893734305762193</v>
      </c>
    </row>
    <row r="120" spans="5:11" ht="12.75">
      <c r="E120" s="16"/>
      <c r="F120" s="4"/>
      <c r="H120" s="14">
        <v>2501</v>
      </c>
      <c r="I120" s="14">
        <v>5000</v>
      </c>
      <c r="J120" s="15">
        <f t="shared" si="0"/>
        <v>0</v>
      </c>
      <c r="K120" s="36">
        <f>J120/J128</f>
        <v>0</v>
      </c>
    </row>
    <row r="121" spans="5:11" ht="12.75">
      <c r="E121" s="16"/>
      <c r="F121" s="4"/>
      <c r="H121" s="14">
        <v>5001</v>
      </c>
      <c r="I121" s="14">
        <v>10000</v>
      </c>
      <c r="J121" s="15">
        <f t="shared" si="0"/>
        <v>25293.449999999997</v>
      </c>
      <c r="K121" s="36">
        <f>J121/J128</f>
        <v>0.27102123781628895</v>
      </c>
    </row>
    <row r="122" spans="5:11" ht="12.75">
      <c r="E122" s="16"/>
      <c r="F122" s="3"/>
      <c r="H122" s="14">
        <v>10001</v>
      </c>
      <c r="I122" s="14">
        <v>25000</v>
      </c>
      <c r="J122" s="15">
        <f t="shared" si="0"/>
        <v>15895</v>
      </c>
      <c r="K122" s="36">
        <f>J122/J128</f>
        <v>0.17031613224332437</v>
      </c>
    </row>
    <row r="123" spans="5:11" ht="12.75">
      <c r="E123" s="16"/>
      <c r="F123" s="4"/>
      <c r="H123" s="14">
        <v>25001</v>
      </c>
      <c r="I123" s="14">
        <v>50000</v>
      </c>
      <c r="J123" s="15">
        <f t="shared" si="0"/>
        <v>0</v>
      </c>
      <c r="K123" s="36">
        <f>J123/J128</f>
        <v>0</v>
      </c>
    </row>
    <row r="124" spans="5:11" ht="12.75">
      <c r="E124" s="16"/>
      <c r="F124" s="4"/>
      <c r="G124" s="31"/>
      <c r="H124" s="14">
        <v>50001</v>
      </c>
      <c r="I124" s="14">
        <v>75000</v>
      </c>
      <c r="J124" s="15">
        <f t="shared" si="0"/>
        <v>51028</v>
      </c>
      <c r="K124" s="36">
        <f>J124/J128</f>
        <v>0.5467688956346245</v>
      </c>
    </row>
    <row r="125" spans="5:11" ht="12.75">
      <c r="E125" s="16"/>
      <c r="F125" s="4"/>
      <c r="H125" s="14">
        <v>75001</v>
      </c>
      <c r="I125" s="14">
        <v>100000</v>
      </c>
      <c r="J125" s="15">
        <f t="shared" si="0"/>
        <v>0</v>
      </c>
      <c r="K125" s="36">
        <f>J125/J128</f>
        <v>0</v>
      </c>
    </row>
    <row r="126" spans="5:11" ht="12.75">
      <c r="E126" s="16"/>
      <c r="F126" s="4"/>
      <c r="H126" s="14">
        <v>100001</v>
      </c>
      <c r="I126" s="14">
        <v>500000</v>
      </c>
      <c r="J126" s="15">
        <f t="shared" si="0"/>
        <v>0</v>
      </c>
      <c r="K126" s="36">
        <f>J126/J128</f>
        <v>0</v>
      </c>
    </row>
    <row r="127" spans="6:11" ht="12.75">
      <c r="F127" s="4"/>
      <c r="H127" s="4"/>
      <c r="I127" s="4"/>
      <c r="J127" s="3"/>
      <c r="K127" s="3"/>
    </row>
    <row r="128" spans="10:11" ht="12.75">
      <c r="J128" s="29">
        <f>SUM(J119:J127)</f>
        <v>93326.45</v>
      </c>
      <c r="K128" s="12">
        <f>SUM(K119:K126)</f>
        <v>1</v>
      </c>
    </row>
    <row r="131" spans="2:5" ht="12.75">
      <c r="B131" s="68" t="s">
        <v>55</v>
      </c>
      <c r="C131" s="69"/>
      <c r="D131" s="68"/>
      <c r="E131" s="45">
        <f>F104/E105</f>
        <v>13332.35</v>
      </c>
    </row>
    <row r="132" spans="2:5" ht="12.75">
      <c r="B132" s="68"/>
      <c r="C132" s="69"/>
      <c r="D132" s="68"/>
      <c r="E132" s="9"/>
    </row>
    <row r="133" spans="2:5" ht="12.75">
      <c r="B133" s="68"/>
      <c r="C133" s="69"/>
      <c r="D133" s="68"/>
      <c r="E133" s="9"/>
    </row>
    <row r="134" spans="2:5" ht="12.75">
      <c r="B134" s="68" t="s">
        <v>15</v>
      </c>
      <c r="C134" s="69"/>
      <c r="D134" s="68"/>
      <c r="E134" s="10">
        <f>F122-E135</f>
        <v>0</v>
      </c>
    </row>
    <row r="135" spans="2:5" ht="12.75">
      <c r="B135" s="68" t="s">
        <v>16</v>
      </c>
      <c r="C135" s="69"/>
      <c r="D135" s="68"/>
      <c r="E135" s="11">
        <f>SUMIF(G91:G119,"&gt;0",F91:F120)</f>
        <v>0</v>
      </c>
    </row>
    <row r="136" spans="2:5" ht="12.75">
      <c r="B136" s="7"/>
      <c r="C136" s="8"/>
      <c r="D136" s="7"/>
      <c r="E136" s="11"/>
    </row>
    <row r="137" spans="2:5" ht="12.75">
      <c r="B137" s="70" t="s">
        <v>17</v>
      </c>
      <c r="C137" s="71"/>
      <c r="D137" s="70"/>
      <c r="E137" s="12">
        <f>G122/I122</f>
        <v>0</v>
      </c>
    </row>
    <row r="138" spans="2:5" ht="12.75">
      <c r="B138" s="70" t="s">
        <v>18</v>
      </c>
      <c r="C138" s="70"/>
      <c r="D138" s="70"/>
      <c r="E138" s="12" t="e">
        <f>E135/F122</f>
        <v>#DIV/0!</v>
      </c>
    </row>
    <row r="139" spans="2:5" ht="12.75">
      <c r="B139" s="70"/>
      <c r="C139" s="71"/>
      <c r="D139" s="70"/>
      <c r="E139" s="9"/>
    </row>
    <row r="140" spans="2:5" ht="12.75">
      <c r="B140" s="70" t="s">
        <v>28</v>
      </c>
      <c r="C140" s="71"/>
      <c r="D140" s="70"/>
      <c r="E140" s="10" t="e">
        <f>E135/G122</f>
        <v>#DIV/0!</v>
      </c>
    </row>
    <row r="141" spans="2:5" ht="12.75">
      <c r="B141" s="70" t="s">
        <v>24</v>
      </c>
      <c r="C141" s="71"/>
      <c r="D141" s="70"/>
      <c r="E141" s="10">
        <f>F122/I122</f>
        <v>0</v>
      </c>
    </row>
  </sheetData>
  <mergeCells count="23">
    <mergeCell ref="I97:L97"/>
    <mergeCell ref="H98:I98"/>
    <mergeCell ref="B141:D141"/>
    <mergeCell ref="B135:D135"/>
    <mergeCell ref="B137:D137"/>
    <mergeCell ref="B138:D138"/>
    <mergeCell ref="B139:D139"/>
    <mergeCell ref="B132:D132"/>
    <mergeCell ref="B133:D133"/>
    <mergeCell ref="B134:D134"/>
    <mergeCell ref="B105:D105"/>
    <mergeCell ref="B106:D106"/>
    <mergeCell ref="B131:D131"/>
    <mergeCell ref="B108:D108"/>
    <mergeCell ref="B109:D109"/>
    <mergeCell ref="B111:D111"/>
    <mergeCell ref="B112:D112"/>
    <mergeCell ref="B113:D113"/>
    <mergeCell ref="B114:D114"/>
    <mergeCell ref="B115:D115"/>
    <mergeCell ref="H117:K117"/>
    <mergeCell ref="H118:I118"/>
    <mergeCell ref="B140:D140"/>
  </mergeCells>
  <dataValidations count="3">
    <dataValidation type="list" allowBlank="1" showInputMessage="1" showErrorMessage="1" sqref="D2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D16:D19 D21:D31 D10:D14 D3:D8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E10:E14 E21:E31 E16:E19 E2:E8">
      <formula1>$H$2:$H$20</formula1>
    </dataValidation>
  </dataValidations>
  <printOptions/>
  <pageMargins left="0.75" right="0.75" top="1" bottom="0.5" header="0.5" footer="0.5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bestFit="1" customWidth="1"/>
    <col min="2" max="2" width="3.0039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6" width="12.28125" style="0" bestFit="1" customWidth="1"/>
    <col min="7" max="7" width="12.8515625" style="0" bestFit="1" customWidth="1"/>
    <col min="8" max="8" width="14.8515625" style="0" bestFit="1" customWidth="1"/>
    <col min="9" max="9" width="9.8515625" style="0" customWidth="1"/>
    <col min="10" max="10" width="11.00390625" style="0" bestFit="1" customWidth="1"/>
    <col min="11" max="12" width="12.28125" style="0" bestFit="1" customWidth="1"/>
  </cols>
  <sheetData>
    <row r="1" spans="1:12" s="23" customFormat="1" ht="30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0" t="s">
        <v>6</v>
      </c>
      <c r="H1" s="24" t="s">
        <v>4</v>
      </c>
      <c r="I1" s="37" t="s">
        <v>61</v>
      </c>
      <c r="J1" s="37" t="s">
        <v>58</v>
      </c>
      <c r="K1" s="37" t="s">
        <v>57</v>
      </c>
      <c r="L1" s="37" t="s">
        <v>59</v>
      </c>
    </row>
    <row r="2" spans="1:12" ht="12.75">
      <c r="A2" s="26">
        <v>1</v>
      </c>
      <c r="C2" s="3"/>
      <c r="D2" s="25"/>
      <c r="F2" s="4"/>
      <c r="H2" s="9" t="s">
        <v>38</v>
      </c>
      <c r="I2" s="53">
        <f>COUNTIF(E2:E51,"addition")</f>
        <v>0</v>
      </c>
      <c r="J2" s="36" t="e">
        <f>I2/I21</f>
        <v>#DIV/0!</v>
      </c>
      <c r="K2" s="54">
        <f>SUMIF(E2:E51,"Addition",F2:F51)</f>
        <v>0</v>
      </c>
      <c r="L2" s="36" t="e">
        <f>K2/K21</f>
        <v>#DIV/0!</v>
      </c>
    </row>
    <row r="3" spans="1:12" ht="12.75">
      <c r="A3" s="26">
        <v>2</v>
      </c>
      <c r="B3" s="26"/>
      <c r="C3" s="25"/>
      <c r="D3" s="25"/>
      <c r="E3" s="26"/>
      <c r="F3" s="30"/>
      <c r="G3" s="26"/>
      <c r="H3" s="9" t="s">
        <v>30</v>
      </c>
      <c r="I3" s="53">
        <f>COUNTIF(E2:E51,"Basement")</f>
        <v>0</v>
      </c>
      <c r="J3" s="36" t="e">
        <f>I3/I21</f>
        <v>#DIV/0!</v>
      </c>
      <c r="K3" s="54">
        <f>SUMIF(E2:E51,"Basement",F2:F51)</f>
        <v>0</v>
      </c>
      <c r="L3" s="36" t="e">
        <f>K3/K21</f>
        <v>#DIV/0!</v>
      </c>
    </row>
    <row r="4" spans="1:12" ht="12.75">
      <c r="A4" s="26">
        <v>3</v>
      </c>
      <c r="B4" s="26"/>
      <c r="C4" s="25"/>
      <c r="D4" s="25"/>
      <c r="E4" s="26"/>
      <c r="F4" s="30"/>
      <c r="G4" s="26"/>
      <c r="H4" s="9" t="s">
        <v>8</v>
      </c>
      <c r="I4" s="53">
        <f>COUNTIF(E2:E51,"Bathroom")</f>
        <v>0</v>
      </c>
      <c r="J4" s="36" t="e">
        <f>I4/I21</f>
        <v>#DIV/0!</v>
      </c>
      <c r="K4" s="54">
        <f>SUMIF(E2:E51,"Bathroom",F2:F51)</f>
        <v>0</v>
      </c>
      <c r="L4" s="36" t="e">
        <f>K4/K21</f>
        <v>#DIV/0!</v>
      </c>
    </row>
    <row r="5" spans="1:12" ht="12.75">
      <c r="A5" s="26">
        <v>4</v>
      </c>
      <c r="B5" s="26"/>
      <c r="C5" s="25"/>
      <c r="D5" s="25"/>
      <c r="E5" s="26"/>
      <c r="F5" s="30"/>
      <c r="G5" s="26"/>
      <c r="H5" s="9" t="s">
        <v>31</v>
      </c>
      <c r="I5" s="53">
        <f>COUNTIF(E2:E51,"Commercial")</f>
        <v>0</v>
      </c>
      <c r="J5" s="36" t="e">
        <f>I5/I21</f>
        <v>#DIV/0!</v>
      </c>
      <c r="K5" s="54">
        <f>SUMIF(E2:E51,"Commercial",F2:F51)</f>
        <v>0</v>
      </c>
      <c r="L5" s="36" t="e">
        <f>K5/K21</f>
        <v>#DIV/0!</v>
      </c>
    </row>
    <row r="6" spans="1:12" ht="12.75">
      <c r="A6" s="26">
        <v>5</v>
      </c>
      <c r="B6" s="26"/>
      <c r="C6" s="25"/>
      <c r="D6" s="25"/>
      <c r="E6" s="26"/>
      <c r="F6" s="30"/>
      <c r="G6" s="26"/>
      <c r="H6" s="9" t="s">
        <v>32</v>
      </c>
      <c r="I6" s="53">
        <f>COUNTIF(E2:E51,"Countertop")</f>
        <v>0</v>
      </c>
      <c r="J6" s="36" t="e">
        <f>I6/I21</f>
        <v>#DIV/0!</v>
      </c>
      <c r="K6" s="54">
        <f>SUMIF(E2:E51,"Countertop",F2:F51)</f>
        <v>0</v>
      </c>
      <c r="L6" s="36" t="e">
        <f>K6/K21</f>
        <v>#DIV/0!</v>
      </c>
    </row>
    <row r="7" spans="1:12" ht="12.75">
      <c r="A7" s="26">
        <v>6</v>
      </c>
      <c r="B7" s="26"/>
      <c r="C7" s="25"/>
      <c r="D7" s="25"/>
      <c r="E7" s="26"/>
      <c r="F7" s="30"/>
      <c r="G7" s="26"/>
      <c r="H7" s="9" t="s">
        <v>39</v>
      </c>
      <c r="I7" s="53">
        <f>COUNTIF(E2:E51,"Custom House")</f>
        <v>0</v>
      </c>
      <c r="J7" s="36" t="e">
        <f>I7/I21</f>
        <v>#DIV/0!</v>
      </c>
      <c r="K7" s="54">
        <f>SUMIF(E2:E51,"Custom House",F2:F51)</f>
        <v>0</v>
      </c>
      <c r="L7" s="36" t="e">
        <f>K7/K21</f>
        <v>#DIV/0!</v>
      </c>
    </row>
    <row r="8" spans="1:12" ht="12.75">
      <c r="A8" s="26">
        <v>7</v>
      </c>
      <c r="B8" s="26"/>
      <c r="C8" s="25"/>
      <c r="D8" s="25"/>
      <c r="E8" s="26"/>
      <c r="F8" s="30"/>
      <c r="G8" s="26"/>
      <c r="H8" s="9" t="s">
        <v>33</v>
      </c>
      <c r="I8" s="53">
        <f>COUNTIF(E2:E51,"Deck")</f>
        <v>0</v>
      </c>
      <c r="J8" s="36" t="e">
        <f>I8/I21</f>
        <v>#DIV/0!</v>
      </c>
      <c r="K8" s="54">
        <f>SUMIF(E2:E51,"Deck",F2:F51)</f>
        <v>0</v>
      </c>
      <c r="L8" s="36" t="e">
        <f>K8/K21</f>
        <v>#DIV/0!</v>
      </c>
    </row>
    <row r="9" spans="1:12" ht="12.75">
      <c r="A9" s="26">
        <v>8</v>
      </c>
      <c r="B9" s="26"/>
      <c r="C9" s="25"/>
      <c r="D9" s="25"/>
      <c r="E9" s="26"/>
      <c r="F9" s="30"/>
      <c r="G9" s="26"/>
      <c r="H9" s="9" t="s">
        <v>10</v>
      </c>
      <c r="I9" s="53">
        <f>COUNTIF(E2:E51,"Drywall Repair")</f>
        <v>0</v>
      </c>
      <c r="J9" s="36" t="e">
        <f>I9/I21</f>
        <v>#DIV/0!</v>
      </c>
      <c r="K9" s="54">
        <f>SUMIF(E2:E51,"Drywall Repair",F2:F51)</f>
        <v>0</v>
      </c>
      <c r="L9" s="36" t="e">
        <f>K9/K21</f>
        <v>#DIV/0!</v>
      </c>
    </row>
    <row r="10" spans="1:12" ht="12.75">
      <c r="A10" s="26">
        <v>9</v>
      </c>
      <c r="B10" s="26"/>
      <c r="C10" s="25"/>
      <c r="D10" s="25"/>
      <c r="E10" s="26"/>
      <c r="F10" s="30"/>
      <c r="G10" s="26"/>
      <c r="H10" s="9" t="s">
        <v>34</v>
      </c>
      <c r="I10" s="53">
        <f>COUNTIF(E2:E51,"Exterior Repair")</f>
        <v>0</v>
      </c>
      <c r="J10" s="36" t="e">
        <f>I10/I21</f>
        <v>#DIV/0!</v>
      </c>
      <c r="K10" s="54">
        <f>SUMIF(E2:E51,"Exterior Repair",F2:F51)</f>
        <v>0</v>
      </c>
      <c r="L10" s="36" t="e">
        <f>K10/K21</f>
        <v>#DIV/0!</v>
      </c>
    </row>
    <row r="11" spans="1:12" ht="12.75">
      <c r="A11" s="26">
        <v>10</v>
      </c>
      <c r="B11" s="26"/>
      <c r="C11" s="25"/>
      <c r="D11" s="25"/>
      <c r="E11" s="26"/>
      <c r="F11" s="30"/>
      <c r="G11" s="26"/>
      <c r="H11" s="9" t="s">
        <v>12</v>
      </c>
      <c r="I11" s="53">
        <f>COUNTIF(E2:E51,"Framing")</f>
        <v>0</v>
      </c>
      <c r="J11" s="36" t="e">
        <f>I11/I21</f>
        <v>#DIV/0!</v>
      </c>
      <c r="K11" s="54">
        <f>SUMIF(E2:E51,"Framing",F2:F51)</f>
        <v>0</v>
      </c>
      <c r="L11" s="36" t="e">
        <f>K11/K21</f>
        <v>#DIV/0!</v>
      </c>
    </row>
    <row r="12" spans="1:12" ht="12.75">
      <c r="A12" s="26">
        <v>11</v>
      </c>
      <c r="B12" s="26"/>
      <c r="C12" s="25"/>
      <c r="D12" s="25"/>
      <c r="E12" s="26"/>
      <c r="F12" s="30"/>
      <c r="G12" s="26"/>
      <c r="H12" s="9" t="s">
        <v>48</v>
      </c>
      <c r="I12" s="53">
        <f>COUNTIF(E2:E51,"Misc Interior")</f>
        <v>0</v>
      </c>
      <c r="J12" s="36" t="e">
        <f>I12/I21</f>
        <v>#DIV/0!</v>
      </c>
      <c r="K12" s="54">
        <f>SUMIF(E2:E51,"Misc Interior",F2:F51)</f>
        <v>0</v>
      </c>
      <c r="L12" s="36" t="e">
        <f>K12/K21</f>
        <v>#DIV/0!</v>
      </c>
    </row>
    <row r="13" spans="1:12" ht="12.75">
      <c r="A13" s="26">
        <v>12</v>
      </c>
      <c r="B13" s="26"/>
      <c r="C13" s="25"/>
      <c r="D13" s="25"/>
      <c r="E13" s="26"/>
      <c r="F13" s="30"/>
      <c r="G13" s="26"/>
      <c r="H13" s="9" t="s">
        <v>7</v>
      </c>
      <c r="I13" s="53">
        <f>COUNTIF(E2:E51,"Kitchen")</f>
        <v>0</v>
      </c>
      <c r="J13" s="36" t="e">
        <f>I13/I21</f>
        <v>#DIV/0!</v>
      </c>
      <c r="K13" s="54">
        <f>SUMIF(E2:E51,"Kitchen",F2:F51)</f>
        <v>0</v>
      </c>
      <c r="L13" s="36" t="e">
        <f>K13/K21</f>
        <v>#DIV/0!</v>
      </c>
    </row>
    <row r="14" spans="1:12" ht="12.75">
      <c r="A14" s="26">
        <v>13</v>
      </c>
      <c r="B14" s="26"/>
      <c r="C14" s="25"/>
      <c r="D14" s="25"/>
      <c r="E14" s="26"/>
      <c r="F14" s="30"/>
      <c r="G14" s="26"/>
      <c r="H14" s="9" t="s">
        <v>50</v>
      </c>
      <c r="I14" s="53">
        <f>COUNTIF(E2:E51,"Misc Exterior")</f>
        <v>0</v>
      </c>
      <c r="J14" s="36" t="e">
        <f>I14/I21</f>
        <v>#DIV/0!</v>
      </c>
      <c r="K14" s="54">
        <f>SUMIF(E2:E51,"Misc Exterior",F2:F51)</f>
        <v>0</v>
      </c>
      <c r="L14" s="36" t="e">
        <f>K14/K21</f>
        <v>#DIV/0!</v>
      </c>
    </row>
    <row r="15" spans="1:12" ht="12.75">
      <c r="A15" s="26">
        <v>14</v>
      </c>
      <c r="B15" s="26"/>
      <c r="C15" s="25"/>
      <c r="D15" s="25"/>
      <c r="E15" s="26"/>
      <c r="F15" s="30"/>
      <c r="G15" s="26"/>
      <c r="H15" s="9" t="s">
        <v>51</v>
      </c>
      <c r="I15" s="53">
        <f>COUNTIF(E2:E51,"Shower")</f>
        <v>0</v>
      </c>
      <c r="J15" s="36" t="e">
        <f>I15/I21</f>
        <v>#DIV/0!</v>
      </c>
      <c r="K15" s="54">
        <f>SUMIF(E2:E51,"Shower",F2:F51)</f>
        <v>0</v>
      </c>
      <c r="L15" s="36" t="e">
        <f>K15/K21</f>
        <v>#DIV/0!</v>
      </c>
    </row>
    <row r="16" spans="1:12" ht="12.75">
      <c r="A16" s="26">
        <v>15</v>
      </c>
      <c r="B16" s="26"/>
      <c r="C16" s="25"/>
      <c r="D16" s="25"/>
      <c r="E16" s="26"/>
      <c r="F16" s="30"/>
      <c r="G16" s="26"/>
      <c r="H16" s="9" t="s">
        <v>35</v>
      </c>
      <c r="I16" s="53">
        <f>COUNTIF(E2:E51,"Siding")</f>
        <v>0</v>
      </c>
      <c r="J16" s="36" t="e">
        <f>I16/I21</f>
        <v>#DIV/0!</v>
      </c>
      <c r="K16" s="54">
        <f>SUMIF(E2:E51,"Siding",F2:F51)</f>
        <v>0</v>
      </c>
      <c r="L16" s="36" t="e">
        <f>K16/K21</f>
        <v>#DIV/0!</v>
      </c>
    </row>
    <row r="17" spans="1:12" ht="12.75">
      <c r="A17" s="26">
        <v>16</v>
      </c>
      <c r="B17" s="26"/>
      <c r="C17" s="25"/>
      <c r="D17" s="25"/>
      <c r="E17" s="26"/>
      <c r="F17" s="30"/>
      <c r="G17" s="26"/>
      <c r="H17" s="9" t="s">
        <v>36</v>
      </c>
      <c r="I17" s="53">
        <f>COUNTIF(E2:E51,"Whole House")</f>
        <v>0</v>
      </c>
      <c r="J17" s="36" t="e">
        <f>I17/I21</f>
        <v>#DIV/0!</v>
      </c>
      <c r="K17" s="54">
        <f>SUMIF(E2:E51,"Whole House",F2:F51)</f>
        <v>0</v>
      </c>
      <c r="L17" s="36" t="e">
        <f>K17/K21</f>
        <v>#DIV/0!</v>
      </c>
    </row>
    <row r="18" spans="1:12" ht="12.75">
      <c r="A18" s="26">
        <v>17</v>
      </c>
      <c r="B18" s="26"/>
      <c r="C18" s="25"/>
      <c r="D18" s="25"/>
      <c r="E18" s="26"/>
      <c r="F18" s="30"/>
      <c r="G18" s="26"/>
      <c r="H18" s="9" t="s">
        <v>29</v>
      </c>
      <c r="I18" s="53">
        <f>COUNTIF(E2:E51,"Window")</f>
        <v>0</v>
      </c>
      <c r="J18" s="59" t="e">
        <f>I18/I21</f>
        <v>#DIV/0!</v>
      </c>
      <c r="K18" s="54">
        <f>SUMIF(E2:E51,"Window",F2:F51)</f>
        <v>0</v>
      </c>
      <c r="L18" s="36" t="e">
        <f>K18/K21</f>
        <v>#DIV/0!</v>
      </c>
    </row>
    <row r="19" spans="1:12" ht="12.75">
      <c r="A19" s="26">
        <v>18</v>
      </c>
      <c r="B19" s="26"/>
      <c r="C19" s="25"/>
      <c r="D19" s="25"/>
      <c r="E19" s="26"/>
      <c r="F19" s="30"/>
      <c r="G19" s="26"/>
      <c r="H19" s="9" t="s">
        <v>47</v>
      </c>
      <c r="I19" s="53">
        <f>COUNTIF(E2:E51,"Hoot")</f>
        <v>0</v>
      </c>
      <c r="J19" s="36" t="e">
        <f>I19/I21</f>
        <v>#DIV/0!</v>
      </c>
      <c r="K19" s="54">
        <f>SUMIF(E2:E51,"Hoot",F2:F51)</f>
        <v>0</v>
      </c>
      <c r="L19" s="36" t="e">
        <f>K19/K21</f>
        <v>#DIV/0!</v>
      </c>
    </row>
    <row r="20" spans="1:12" ht="12.75">
      <c r="A20" s="26">
        <v>19</v>
      </c>
      <c r="B20" s="26"/>
      <c r="C20" s="25"/>
      <c r="D20" s="25"/>
      <c r="E20" s="26"/>
      <c r="F20" s="30"/>
      <c r="G20" s="26"/>
      <c r="H20" s="9" t="s">
        <v>49</v>
      </c>
      <c r="I20" s="53">
        <f>COUNTIF(E2:E51,"T&amp;M")</f>
        <v>0</v>
      </c>
      <c r="J20" s="36" t="e">
        <f>I20/I21</f>
        <v>#DIV/0!</v>
      </c>
      <c r="K20" s="54">
        <f>SUMIF(E2:E51,"T &amp; M",F2:F51)</f>
        <v>0</v>
      </c>
      <c r="L20" s="36" t="e">
        <f>K20/K21</f>
        <v>#DIV/0!</v>
      </c>
    </row>
    <row r="21" spans="1:12" ht="12.75">
      <c r="A21">
        <v>20</v>
      </c>
      <c r="B21" s="26"/>
      <c r="C21" s="25"/>
      <c r="D21" s="25"/>
      <c r="E21" s="26"/>
      <c r="F21" s="30"/>
      <c r="G21" s="26"/>
      <c r="H21" s="9" t="s">
        <v>13</v>
      </c>
      <c r="I21" s="55">
        <f>SUM(I2:I20)</f>
        <v>0</v>
      </c>
      <c r="J21" s="36" t="e">
        <f>SUM(J2:J19)</f>
        <v>#DIV/0!</v>
      </c>
      <c r="K21" s="65">
        <f>SUM(K2:K20)</f>
        <v>0</v>
      </c>
      <c r="L21" s="36" t="e">
        <f>SUM(L2:L20)</f>
        <v>#DIV/0!</v>
      </c>
    </row>
    <row r="22" spans="1:12" ht="22.5">
      <c r="A22">
        <v>21</v>
      </c>
      <c r="B22" s="26"/>
      <c r="C22" s="25"/>
      <c r="D22" s="25"/>
      <c r="E22" s="26"/>
      <c r="F22" s="30"/>
      <c r="G22" s="26"/>
      <c r="H22" s="52" t="s">
        <v>3</v>
      </c>
      <c r="I22" s="37" t="s">
        <v>54</v>
      </c>
      <c r="J22" s="37" t="s">
        <v>58</v>
      </c>
      <c r="K22" s="37" t="s">
        <v>57</v>
      </c>
      <c r="L22" s="37" t="s">
        <v>59</v>
      </c>
    </row>
    <row r="23" spans="1:12" ht="12.75">
      <c r="A23">
        <v>22</v>
      </c>
      <c r="B23" s="26"/>
      <c r="C23" s="25"/>
      <c r="D23" s="25"/>
      <c r="E23" s="26"/>
      <c r="F23" s="30"/>
      <c r="G23" s="26"/>
      <c r="H23" s="32" t="s">
        <v>25</v>
      </c>
      <c r="I23" s="53">
        <f>COUNTIF(D2:D51,"Employee Referral")</f>
        <v>0</v>
      </c>
      <c r="J23" s="36" t="e">
        <f>I23/I36</f>
        <v>#DIV/0!</v>
      </c>
      <c r="K23" s="54">
        <f>SUMIF(D2:D51,"Employee Referral",F2:F51)</f>
        <v>0</v>
      </c>
      <c r="L23" s="36" t="e">
        <f>K23/K36</f>
        <v>#DIV/0!</v>
      </c>
    </row>
    <row r="24" spans="1:12" ht="12.75">
      <c r="A24">
        <v>23</v>
      </c>
      <c r="B24" s="26"/>
      <c r="C24" s="25"/>
      <c r="D24" s="25"/>
      <c r="E24" s="26"/>
      <c r="F24" s="30"/>
      <c r="G24" s="26"/>
      <c r="H24" s="9" t="s">
        <v>26</v>
      </c>
      <c r="I24" s="53">
        <f>COUNTIF(D2:D51,"Client Referral")</f>
        <v>0</v>
      </c>
      <c r="J24" s="36" t="e">
        <f>I24/I36</f>
        <v>#DIV/0!</v>
      </c>
      <c r="K24" s="54">
        <f>SUMIF(D2:D51,"Client Referral",F2:F51)</f>
        <v>0</v>
      </c>
      <c r="L24" s="36" t="e">
        <f>K24/K36</f>
        <v>#DIV/0!</v>
      </c>
    </row>
    <row r="25" spans="1:12" ht="12.75">
      <c r="A25">
        <v>24</v>
      </c>
      <c r="B25" s="26"/>
      <c r="C25" s="25"/>
      <c r="D25" s="25"/>
      <c r="E25" s="26"/>
      <c r="F25" s="30"/>
      <c r="G25" s="26"/>
      <c r="H25" s="9" t="s">
        <v>21</v>
      </c>
      <c r="I25" s="53">
        <f>COUNTIF(D2:D51,"Sub-Contractor")</f>
        <v>0</v>
      </c>
      <c r="J25" s="36" t="e">
        <f>I25/I36</f>
        <v>#DIV/0!</v>
      </c>
      <c r="K25" s="54">
        <f>SUMIF(D2:D51,"Sub-Contractor",F2:F51)</f>
        <v>0</v>
      </c>
      <c r="L25" s="36" t="e">
        <f>K25/K36</f>
        <v>#DIV/0!</v>
      </c>
    </row>
    <row r="26" spans="1:12" ht="12.75">
      <c r="A26">
        <v>25</v>
      </c>
      <c r="B26" s="26"/>
      <c r="C26" s="25"/>
      <c r="D26" s="25"/>
      <c r="E26" s="26"/>
      <c r="F26" s="30"/>
      <c r="G26" s="26"/>
      <c r="H26" s="9" t="s">
        <v>40</v>
      </c>
      <c r="I26" s="53">
        <f>COUNTIF(D2:D51,"Yard Sign")</f>
        <v>0</v>
      </c>
      <c r="J26" s="36" t="e">
        <f>I26/I36</f>
        <v>#DIV/0!</v>
      </c>
      <c r="K26" s="54">
        <f>SUMIF(D2:D51,"Yard Sign",F2:F51)</f>
        <v>0</v>
      </c>
      <c r="L26" s="36" t="e">
        <f>K26/K36</f>
        <v>#DIV/0!</v>
      </c>
    </row>
    <row r="27" spans="1:12" ht="12.75">
      <c r="A27">
        <v>26</v>
      </c>
      <c r="C27" s="3"/>
      <c r="D27" s="25"/>
      <c r="F27" s="4"/>
      <c r="H27" s="9" t="s">
        <v>41</v>
      </c>
      <c r="I27" s="53">
        <f>COUNTIF(D2:D51,"Print Ad")</f>
        <v>0</v>
      </c>
      <c r="J27" s="36" t="e">
        <f>I27/I36</f>
        <v>#DIV/0!</v>
      </c>
      <c r="K27" s="54">
        <f>SUMIF(D2:D51,"Print Ad",F2:F51)</f>
        <v>0</v>
      </c>
      <c r="L27" s="36" t="e">
        <f>K27/K36</f>
        <v>#DIV/0!</v>
      </c>
    </row>
    <row r="28" spans="1:12" ht="12.75">
      <c r="A28">
        <v>27</v>
      </c>
      <c r="B28" s="26"/>
      <c r="C28" s="25"/>
      <c r="D28" s="25"/>
      <c r="E28" s="26"/>
      <c r="F28" s="30"/>
      <c r="G28" s="26"/>
      <c r="H28" s="9" t="s">
        <v>43</v>
      </c>
      <c r="I28" s="53">
        <f>COUNTIF(D2:D51,"TV")</f>
        <v>0</v>
      </c>
      <c r="J28" s="36" t="e">
        <f>I28/I36</f>
        <v>#DIV/0!</v>
      </c>
      <c r="K28" s="54">
        <f>SUMIF(D2:D51,"TV",F2:F51)</f>
        <v>0</v>
      </c>
      <c r="L28" s="36" t="e">
        <f>K28/K36</f>
        <v>#DIV/0!</v>
      </c>
    </row>
    <row r="29" spans="1:12" ht="12.75">
      <c r="A29">
        <v>28</v>
      </c>
      <c r="C29" s="3"/>
      <c r="D29" s="25"/>
      <c r="F29" s="4"/>
      <c r="H29" s="9" t="s">
        <v>42</v>
      </c>
      <c r="I29" s="53">
        <f>COUNTIF(D2:D51,"Radio")</f>
        <v>0</v>
      </c>
      <c r="J29" s="36" t="e">
        <f>I29/I36</f>
        <v>#DIV/0!</v>
      </c>
      <c r="K29" s="54">
        <f>SUMIF(D2:D51,"Radio",F2:F51)</f>
        <v>0</v>
      </c>
      <c r="L29" s="36" t="e">
        <f>K29/K36</f>
        <v>#DIV/0!</v>
      </c>
    </row>
    <row r="30" spans="1:12" ht="12.75">
      <c r="A30">
        <v>29</v>
      </c>
      <c r="B30" s="26"/>
      <c r="C30" s="25"/>
      <c r="D30" s="25"/>
      <c r="E30" s="26"/>
      <c r="F30" s="30"/>
      <c r="G30" s="26"/>
      <c r="H30" s="9" t="s">
        <v>11</v>
      </c>
      <c r="I30" s="53">
        <f>COUNTIF(D2:D51,"Yellow Pages")</f>
        <v>0</v>
      </c>
      <c r="J30" s="36" t="e">
        <f>I30/I36</f>
        <v>#DIV/0!</v>
      </c>
      <c r="K30" s="54">
        <f>SUMIF(D2:D51,"Yellow Pages",F2:F51)</f>
        <v>0</v>
      </c>
      <c r="L30" s="36" t="e">
        <f>K30/K36</f>
        <v>#DIV/0!</v>
      </c>
    </row>
    <row r="31" spans="1:12" ht="12.75">
      <c r="A31">
        <v>30</v>
      </c>
      <c r="B31" s="26"/>
      <c r="C31" s="25"/>
      <c r="D31" s="25"/>
      <c r="E31" s="26"/>
      <c r="F31" s="30"/>
      <c r="G31" s="26"/>
      <c r="H31" s="9" t="s">
        <v>9</v>
      </c>
      <c r="I31" s="53">
        <f>COUNTIF(D2:D51,"Repeat Client")</f>
        <v>0</v>
      </c>
      <c r="J31" s="36" t="e">
        <f>I31/I36</f>
        <v>#DIV/0!</v>
      </c>
      <c r="K31" s="54">
        <f>SUMIF(D2:D51,"Repeat Client",F2:F51)</f>
        <v>0</v>
      </c>
      <c r="L31" s="36" t="e">
        <f>K31/K36</f>
        <v>#DIV/0!</v>
      </c>
    </row>
    <row r="32" spans="1:12" ht="12.75">
      <c r="A32">
        <v>31</v>
      </c>
      <c r="B32" s="26"/>
      <c r="C32" s="25"/>
      <c r="D32" s="25"/>
      <c r="E32" s="26"/>
      <c r="F32" s="30"/>
      <c r="G32" s="26"/>
      <c r="H32" s="32" t="s">
        <v>20</v>
      </c>
      <c r="I32" s="53">
        <f>COUNTIF(D2:D51,"Name Recognition")</f>
        <v>0</v>
      </c>
      <c r="J32" s="36" t="e">
        <f>I32/I36</f>
        <v>#DIV/0!</v>
      </c>
      <c r="K32" s="54">
        <f>SUMIF(D2:D51,"Name Recognition",F2:F51)</f>
        <v>0</v>
      </c>
      <c r="L32" s="36" t="e">
        <f>K32/K36</f>
        <v>#DIV/0!</v>
      </c>
    </row>
    <row r="33" spans="1:12" ht="12.75">
      <c r="A33">
        <v>32</v>
      </c>
      <c r="B33" s="26"/>
      <c r="C33" s="25"/>
      <c r="D33" s="25"/>
      <c r="E33" s="26"/>
      <c r="F33" s="30"/>
      <c r="G33" s="26"/>
      <c r="H33" s="9" t="s">
        <v>44</v>
      </c>
      <c r="I33" s="53">
        <f>COUNTIF(D2:D51,"Home Show")</f>
        <v>0</v>
      </c>
      <c r="J33" s="36" t="e">
        <f>I33/I36</f>
        <v>#DIV/0!</v>
      </c>
      <c r="K33" s="54">
        <f>SUMIF(D2:D51,"Home Show",F2:F51)</f>
        <v>0</v>
      </c>
      <c r="L33" s="36" t="e">
        <f>K33/K36</f>
        <v>#DIV/0!</v>
      </c>
    </row>
    <row r="34" spans="1:12" s="26" customFormat="1" ht="12.75">
      <c r="A34">
        <v>33</v>
      </c>
      <c r="C34" s="25"/>
      <c r="D34" s="25"/>
      <c r="F34" s="30"/>
      <c r="H34" s="31" t="s">
        <v>47</v>
      </c>
      <c r="I34" s="56">
        <f>COUNTIF(D2:D51,"Hoot")</f>
        <v>0</v>
      </c>
      <c r="J34" s="41" t="e">
        <f>I34/I36</f>
        <v>#DIV/0!</v>
      </c>
      <c r="K34" s="57">
        <f>SUMIF(D2:D51,"Hoot",F2:F51)</f>
        <v>0</v>
      </c>
      <c r="L34" s="41" t="e">
        <f>K34/K36</f>
        <v>#DIV/0!</v>
      </c>
    </row>
    <row r="35" spans="1:12" s="26" customFormat="1" ht="12.75">
      <c r="A35">
        <v>34</v>
      </c>
      <c r="C35" s="25"/>
      <c r="D35" s="25"/>
      <c r="F35" s="30"/>
      <c r="H35" s="31"/>
      <c r="I35" s="56"/>
      <c r="J35" s="56"/>
      <c r="K35" s="56"/>
      <c r="L35" s="56"/>
    </row>
    <row r="36" spans="1:12" s="26" customFormat="1" ht="12.75">
      <c r="A36">
        <v>35</v>
      </c>
      <c r="C36" s="25"/>
      <c r="D36" s="25"/>
      <c r="F36" s="30"/>
      <c r="H36" s="9" t="s">
        <v>13</v>
      </c>
      <c r="I36" s="55">
        <f>SUM(I23:I33)</f>
        <v>0</v>
      </c>
      <c r="J36" s="41" t="e">
        <f>SUM(J23:J35)</f>
        <v>#DIV/0!</v>
      </c>
      <c r="K36" s="66">
        <f>SUM(K23:K34)</f>
        <v>0</v>
      </c>
      <c r="L36" s="41" t="e">
        <f>SUM(L23:L34)</f>
        <v>#DIV/0!</v>
      </c>
    </row>
    <row r="37" spans="1:12" s="26" customFormat="1" ht="18.75">
      <c r="A37">
        <v>36</v>
      </c>
      <c r="C37" s="25"/>
      <c r="D37" s="25"/>
      <c r="F37" s="30"/>
      <c r="H37" s="48" t="s">
        <v>53</v>
      </c>
      <c r="I37" s="53"/>
      <c r="J37" s="36" t="e">
        <f>J23+J24+J25+J31</f>
        <v>#DIV/0!</v>
      </c>
      <c r="K37" s="56"/>
      <c r="L37" s="56"/>
    </row>
    <row r="38" spans="1:7" ht="12.75">
      <c r="A38">
        <v>37</v>
      </c>
      <c r="B38" s="26"/>
      <c r="C38" s="25"/>
      <c r="D38" s="25"/>
      <c r="E38" s="26"/>
      <c r="F38" s="30"/>
      <c r="G38" s="26"/>
    </row>
    <row r="39" spans="1:7" ht="12.75">
      <c r="A39">
        <v>38</v>
      </c>
      <c r="B39" s="26"/>
      <c r="C39" s="25"/>
      <c r="D39" s="25"/>
      <c r="E39" s="26"/>
      <c r="F39" s="30"/>
      <c r="G39" s="26"/>
    </row>
    <row r="40" spans="1:7" ht="12.75">
      <c r="A40">
        <v>39</v>
      </c>
      <c r="B40" s="26"/>
      <c r="C40" s="25"/>
      <c r="D40" s="25"/>
      <c r="E40" s="26"/>
      <c r="F40" s="30"/>
      <c r="G40" s="26"/>
    </row>
    <row r="41" spans="1:7" ht="12.75">
      <c r="A41">
        <v>40</v>
      </c>
      <c r="B41" s="26"/>
      <c r="C41" s="25"/>
      <c r="D41" s="25"/>
      <c r="E41" s="26"/>
      <c r="F41" s="30"/>
      <c r="G41" s="26"/>
    </row>
    <row r="42" spans="1:7" ht="12.75">
      <c r="A42">
        <v>41</v>
      </c>
      <c r="B42" s="26"/>
      <c r="C42" s="25"/>
      <c r="D42" s="25"/>
      <c r="E42" s="26"/>
      <c r="F42" s="30"/>
      <c r="G42" s="26"/>
    </row>
    <row r="43" spans="1:7" ht="12.75">
      <c r="A43">
        <v>42</v>
      </c>
      <c r="B43" s="26"/>
      <c r="C43" s="25"/>
      <c r="D43" s="25"/>
      <c r="E43" s="26"/>
      <c r="F43" s="30"/>
      <c r="G43" s="26"/>
    </row>
    <row r="44" spans="1:7" ht="12.75">
      <c r="A44">
        <v>43</v>
      </c>
      <c r="B44" s="26"/>
      <c r="C44" s="25"/>
      <c r="D44" s="25"/>
      <c r="E44" s="26"/>
      <c r="F44" s="30"/>
      <c r="G44" s="26"/>
    </row>
    <row r="45" spans="1:7" ht="12.75">
      <c r="A45">
        <v>44</v>
      </c>
      <c r="B45" s="26"/>
      <c r="C45" s="25"/>
      <c r="D45" s="25"/>
      <c r="E45" s="26"/>
      <c r="F45" s="30"/>
      <c r="G45" s="26"/>
    </row>
    <row r="46" spans="1:7" ht="12.75">
      <c r="A46">
        <v>45</v>
      </c>
      <c r="B46" s="26"/>
      <c r="C46" s="25"/>
      <c r="D46" s="25"/>
      <c r="E46" s="26"/>
      <c r="F46" s="30"/>
      <c r="G46" s="26"/>
    </row>
    <row r="47" spans="1:7" ht="12.75">
      <c r="A47">
        <v>46</v>
      </c>
      <c r="B47" s="26"/>
      <c r="C47" s="25"/>
      <c r="D47" s="25"/>
      <c r="E47" s="26"/>
      <c r="F47" s="30"/>
      <c r="G47" s="26"/>
    </row>
    <row r="48" spans="1:7" ht="12.75">
      <c r="A48">
        <v>47</v>
      </c>
      <c r="B48" s="26"/>
      <c r="C48" s="25"/>
      <c r="D48" s="25"/>
      <c r="E48" s="26"/>
      <c r="F48" s="30"/>
      <c r="G48" s="26"/>
    </row>
    <row r="49" spans="1:7" ht="12.75">
      <c r="A49">
        <v>48</v>
      </c>
      <c r="B49" s="26"/>
      <c r="C49" s="25"/>
      <c r="D49" s="25"/>
      <c r="E49" s="26"/>
      <c r="F49" s="30"/>
      <c r="G49" s="26"/>
    </row>
    <row r="50" spans="1:7" ht="12.75">
      <c r="A50">
        <v>49</v>
      </c>
      <c r="B50" s="26"/>
      <c r="C50" s="26"/>
      <c r="D50" s="26"/>
      <c r="E50" s="26"/>
      <c r="F50" s="26"/>
      <c r="G50" s="26"/>
    </row>
    <row r="51" spans="1:7" ht="12.75">
      <c r="A51">
        <v>50</v>
      </c>
      <c r="B51" s="26"/>
      <c r="C51" s="26"/>
      <c r="D51" s="26"/>
      <c r="E51" s="26"/>
      <c r="F51" s="26"/>
      <c r="G51" s="26"/>
    </row>
    <row r="52" spans="2:7" ht="12.75">
      <c r="B52" s="26"/>
      <c r="C52" s="26"/>
      <c r="D52" s="26"/>
      <c r="E52" s="26"/>
      <c r="F52" s="26"/>
      <c r="G52" s="26"/>
    </row>
    <row r="55" spans="1:9" ht="12.75">
      <c r="A55" s="5" t="s">
        <v>13</v>
      </c>
      <c r="B55">
        <f>SUM(B2:B51)</f>
        <v>0</v>
      </c>
      <c r="F55" s="63">
        <f>SUM(F2:F51)</f>
        <v>0</v>
      </c>
      <c r="G55">
        <f>SUM(G2:G51)</f>
        <v>0</v>
      </c>
      <c r="I55" s="9"/>
    </row>
    <row r="56" ht="12.75">
      <c r="I56" s="9"/>
    </row>
    <row r="57" spans="2:9" ht="15">
      <c r="B57" s="68" t="s">
        <v>14</v>
      </c>
      <c r="C57" s="69"/>
      <c r="D57" s="68"/>
      <c r="E57" s="46">
        <f>B55</f>
        <v>0</v>
      </c>
      <c r="F57" s="4"/>
      <c r="G57" s="20"/>
      <c r="H57" s="20"/>
      <c r="I57" s="9"/>
    </row>
    <row r="58" spans="2:9" ht="12.75">
      <c r="B58" s="68"/>
      <c r="C58" s="69"/>
      <c r="D58" s="68"/>
      <c r="E58" s="9"/>
      <c r="F58" s="4"/>
      <c r="G58" s="9"/>
      <c r="I58" s="9"/>
    </row>
    <row r="59" spans="2:7" ht="12.75">
      <c r="B59" s="68"/>
      <c r="C59" s="69"/>
      <c r="D59" s="68"/>
      <c r="E59" s="9"/>
      <c r="F59" s="4"/>
      <c r="G59" s="9"/>
    </row>
    <row r="60" spans="2:10" ht="12.75">
      <c r="B60" s="68" t="s">
        <v>15</v>
      </c>
      <c r="C60" s="69"/>
      <c r="D60" s="68"/>
      <c r="E60" s="47">
        <f>F55-E61</f>
        <v>0</v>
      </c>
      <c r="F60" s="4"/>
      <c r="G60" s="9"/>
      <c r="I60" s="9"/>
      <c r="J60" s="31"/>
    </row>
    <row r="61" spans="2:7" ht="12.75">
      <c r="B61" s="68" t="s">
        <v>16</v>
      </c>
      <c r="C61" s="69"/>
      <c r="D61" s="68"/>
      <c r="E61" s="11">
        <f>SUMIF(G2:G51,"&gt;0",F2:F51)</f>
        <v>0</v>
      </c>
      <c r="F61" s="4"/>
      <c r="G61" s="9"/>
    </row>
    <row r="62" spans="2:7" ht="12.75">
      <c r="B62" s="7"/>
      <c r="C62" s="8"/>
      <c r="D62" s="7"/>
      <c r="E62" s="11"/>
      <c r="F62" s="4"/>
      <c r="G62" s="9"/>
    </row>
    <row r="63" spans="2:7" ht="12.75">
      <c r="B63" s="70" t="s">
        <v>17</v>
      </c>
      <c r="C63" s="71"/>
      <c r="D63" s="70"/>
      <c r="E63" s="12" t="e">
        <f>G55/E57</f>
        <v>#DIV/0!</v>
      </c>
      <c r="F63" s="4"/>
      <c r="G63" s="9"/>
    </row>
    <row r="64" spans="2:7" ht="12.75">
      <c r="B64" s="70" t="s">
        <v>18</v>
      </c>
      <c r="C64" s="70"/>
      <c r="D64" s="70"/>
      <c r="E64" s="12" t="e">
        <f>E61/E60</f>
        <v>#DIV/0!</v>
      </c>
      <c r="F64" s="4"/>
      <c r="G64" s="9"/>
    </row>
    <row r="65" spans="2:7" ht="12.75">
      <c r="B65" s="70"/>
      <c r="C65" s="71"/>
      <c r="D65" s="70"/>
      <c r="E65" s="9"/>
      <c r="F65" s="4"/>
      <c r="G65" s="9"/>
    </row>
    <row r="66" spans="2:7" ht="12.75">
      <c r="B66" s="70" t="s">
        <v>28</v>
      </c>
      <c r="C66" s="71"/>
      <c r="D66" s="70"/>
      <c r="E66" s="10" t="e">
        <f>E61/G55</f>
        <v>#DIV/0!</v>
      </c>
      <c r="F66" s="4"/>
      <c r="G66" s="9"/>
    </row>
    <row r="67" spans="2:7" ht="12.75">
      <c r="B67" s="70" t="s">
        <v>24</v>
      </c>
      <c r="C67" s="71"/>
      <c r="D67" s="70"/>
      <c r="E67" s="10" t="e">
        <f>F55/B55</f>
        <v>#DIV/0!</v>
      </c>
      <c r="F67" s="4"/>
      <c r="G67" s="9"/>
    </row>
    <row r="68" spans="2:7" ht="12.75">
      <c r="B68" s="42"/>
      <c r="C68" s="43"/>
      <c r="D68" s="42"/>
      <c r="E68" s="10"/>
      <c r="F68" s="4"/>
      <c r="G68" s="9"/>
    </row>
    <row r="69" spans="3:7" ht="12.75">
      <c r="C69" s="3"/>
      <c r="D69" s="3"/>
      <c r="F69" s="4"/>
      <c r="G69" s="9"/>
    </row>
    <row r="70" spans="3:7" ht="12.75">
      <c r="C70" s="3"/>
      <c r="D70" s="3"/>
      <c r="F70" s="4"/>
      <c r="G70" s="9"/>
    </row>
    <row r="71" spans="3:7" ht="12.75">
      <c r="C71" s="3"/>
      <c r="D71" s="3"/>
      <c r="F71" s="4"/>
      <c r="G71" s="9"/>
    </row>
    <row r="72" spans="3:7" ht="12.75">
      <c r="C72" s="3"/>
      <c r="D72" s="3"/>
      <c r="F72" s="4"/>
      <c r="G72" s="9"/>
    </row>
    <row r="73" spans="3:7" ht="12.75">
      <c r="C73" s="3"/>
      <c r="D73" s="3"/>
      <c r="F73" s="4"/>
      <c r="G73" s="9"/>
    </row>
    <row r="74" spans="5:8" ht="12.75">
      <c r="E74" s="73" t="s">
        <v>27</v>
      </c>
      <c r="F74" s="73"/>
      <c r="G74" s="73"/>
      <c r="H74" s="73"/>
    </row>
    <row r="75" spans="5:8" ht="40.5" customHeight="1">
      <c r="E75" s="72" t="s">
        <v>19</v>
      </c>
      <c r="F75" s="72"/>
      <c r="G75" s="1" t="s">
        <v>22</v>
      </c>
      <c r="H75" s="2" t="s">
        <v>23</v>
      </c>
    </row>
    <row r="76" spans="5:8" ht="12.75">
      <c r="E76" s="14">
        <v>0</v>
      </c>
      <c r="F76" s="14">
        <v>2500</v>
      </c>
      <c r="G76" s="58">
        <f aca="true" t="shared" si="0" ref="G76:G83">SUMIF($F$2:$F$51,"&gt;"&amp;E76)-SUMIF($F$2:$F$51,"&gt;"&amp;F76)</f>
        <v>0</v>
      </c>
      <c r="H76" s="36" t="e">
        <f>G76/G85</f>
        <v>#DIV/0!</v>
      </c>
    </row>
    <row r="77" spans="5:9" ht="12.75">
      <c r="E77" s="14">
        <v>2501</v>
      </c>
      <c r="F77" s="14">
        <v>5000</v>
      </c>
      <c r="G77" s="15">
        <f t="shared" si="0"/>
        <v>0</v>
      </c>
      <c r="H77" s="36" t="e">
        <f>G77/G85</f>
        <v>#DIV/0!</v>
      </c>
      <c r="I77" s="13"/>
    </row>
    <row r="78" spans="5:8" ht="12.75">
      <c r="E78" s="14">
        <v>5001</v>
      </c>
      <c r="F78" s="14">
        <v>10000</v>
      </c>
      <c r="G78" s="15">
        <f t="shared" si="0"/>
        <v>0</v>
      </c>
      <c r="H78" s="36" t="e">
        <f>G78/G85</f>
        <v>#DIV/0!</v>
      </c>
    </row>
    <row r="79" spans="5:8" ht="12.75">
      <c r="E79" s="14">
        <v>10001</v>
      </c>
      <c r="F79" s="14">
        <v>25000</v>
      </c>
      <c r="G79" s="15">
        <f t="shared" si="0"/>
        <v>0</v>
      </c>
      <c r="H79" s="36" t="e">
        <f>G79/G85</f>
        <v>#DIV/0!</v>
      </c>
    </row>
    <row r="80" spans="5:8" ht="12.75">
      <c r="E80" s="14">
        <v>25001</v>
      </c>
      <c r="F80" s="14">
        <v>50000</v>
      </c>
      <c r="G80" s="15">
        <f t="shared" si="0"/>
        <v>0</v>
      </c>
      <c r="H80" s="36" t="e">
        <f>G80/G85</f>
        <v>#DIV/0!</v>
      </c>
    </row>
    <row r="81" spans="5:8" ht="12.75">
      <c r="E81" s="14">
        <v>50001</v>
      </c>
      <c r="F81" s="14">
        <v>75000</v>
      </c>
      <c r="G81" s="58">
        <f t="shared" si="0"/>
        <v>0</v>
      </c>
      <c r="H81" s="36" t="e">
        <f>G81/G85</f>
        <v>#DIV/0!</v>
      </c>
    </row>
    <row r="82" spans="5:8" ht="12.75">
      <c r="E82" s="14">
        <v>75001</v>
      </c>
      <c r="F82" s="14">
        <v>100000</v>
      </c>
      <c r="G82" s="15">
        <f t="shared" si="0"/>
        <v>0</v>
      </c>
      <c r="H82" s="36" t="e">
        <f>G82/G85</f>
        <v>#DIV/0!</v>
      </c>
    </row>
    <row r="83" spans="5:8" ht="12.75">
      <c r="E83" s="14">
        <v>100001</v>
      </c>
      <c r="F83" s="14">
        <v>500000</v>
      </c>
      <c r="G83" s="15">
        <f t="shared" si="0"/>
        <v>0</v>
      </c>
      <c r="H83" s="36" t="e">
        <f>G83/G85</f>
        <v>#DIV/0!</v>
      </c>
    </row>
    <row r="84" spans="5:8" ht="12.75">
      <c r="E84" s="4"/>
      <c r="F84" s="4"/>
      <c r="G84" s="3"/>
      <c r="H84" s="3"/>
    </row>
    <row r="85" spans="7:8" ht="12.75">
      <c r="G85" s="67">
        <f>SUM(G76:G84)</f>
        <v>0</v>
      </c>
      <c r="H85" s="12" t="e">
        <f>SUM(H76:H83)</f>
        <v>#DIV/0!</v>
      </c>
    </row>
  </sheetData>
  <mergeCells count="12">
    <mergeCell ref="B57:D57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E74:H74"/>
    <mergeCell ref="E75:F75"/>
  </mergeCells>
  <dataValidations count="3">
    <dataValidation type="list" allowBlank="1" showInputMessage="1" showErrorMessage="1" sqref="D30 D3 D9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D31:D49 D2 D4:D8 D10:D29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E2:E49">
      <formula1>$H$2:$H$20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bestFit="1" customWidth="1"/>
    <col min="2" max="2" width="3.0039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6" width="12.28125" style="0" bestFit="1" customWidth="1"/>
    <col min="7" max="7" width="12.8515625" style="0" bestFit="1" customWidth="1"/>
    <col min="8" max="8" width="14.8515625" style="0" bestFit="1" customWidth="1"/>
    <col min="9" max="9" width="9.8515625" style="0" customWidth="1"/>
    <col min="10" max="10" width="11.00390625" style="0" bestFit="1" customWidth="1"/>
    <col min="11" max="12" width="12.28125" style="0" bestFit="1" customWidth="1"/>
  </cols>
  <sheetData>
    <row r="1" spans="1:12" s="23" customFormat="1" ht="30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0" t="s">
        <v>6</v>
      </c>
      <c r="H1" s="24" t="s">
        <v>4</v>
      </c>
      <c r="I1" s="37" t="s">
        <v>61</v>
      </c>
      <c r="J1" s="37" t="s">
        <v>58</v>
      </c>
      <c r="K1" s="37" t="s">
        <v>57</v>
      </c>
      <c r="L1" s="37" t="s">
        <v>59</v>
      </c>
    </row>
    <row r="2" spans="1:12" ht="12.75">
      <c r="A2" s="26">
        <v>1</v>
      </c>
      <c r="B2" s="26"/>
      <c r="C2" s="25"/>
      <c r="D2" s="25"/>
      <c r="E2" s="26"/>
      <c r="F2" s="30"/>
      <c r="G2" s="26"/>
      <c r="H2" s="9" t="s">
        <v>38</v>
      </c>
      <c r="I2" s="53">
        <f>COUNTIF(E2:E51,"addition")</f>
        <v>0</v>
      </c>
      <c r="J2" s="36" t="e">
        <f>I2/I21</f>
        <v>#DIV/0!</v>
      </c>
      <c r="K2" s="54">
        <f>SUMIF(E2:E51,"Addition",F2:F51)</f>
        <v>0</v>
      </c>
      <c r="L2" s="36" t="e">
        <f>K2/K21</f>
        <v>#DIV/0!</v>
      </c>
    </row>
    <row r="3" spans="1:12" ht="12.75">
      <c r="A3" s="26">
        <v>2</v>
      </c>
      <c r="B3" s="26"/>
      <c r="C3" s="25"/>
      <c r="D3" s="25"/>
      <c r="E3" s="26"/>
      <c r="F3" s="30"/>
      <c r="G3" s="26"/>
      <c r="H3" s="9" t="s">
        <v>30</v>
      </c>
      <c r="I3" s="53">
        <f>COUNTIF(E2:E51,"Basement")</f>
        <v>0</v>
      </c>
      <c r="J3" s="36" t="e">
        <f>I3/I21</f>
        <v>#DIV/0!</v>
      </c>
      <c r="K3" s="54">
        <f>SUMIF(E2:E51,"Basement",F2:F51)</f>
        <v>0</v>
      </c>
      <c r="L3" s="36" t="e">
        <f>K3/K21</f>
        <v>#DIV/0!</v>
      </c>
    </row>
    <row r="4" spans="1:12" ht="12.75">
      <c r="A4" s="26">
        <v>3</v>
      </c>
      <c r="B4" s="26"/>
      <c r="C4" s="25"/>
      <c r="D4" s="25"/>
      <c r="E4" s="26"/>
      <c r="F4" s="30"/>
      <c r="G4" s="26"/>
      <c r="H4" s="9" t="s">
        <v>8</v>
      </c>
      <c r="I4" s="53">
        <f>COUNTIF(E2:E51,"Bathroom")</f>
        <v>0</v>
      </c>
      <c r="J4" s="36" t="e">
        <f>I4/I21</f>
        <v>#DIV/0!</v>
      </c>
      <c r="K4" s="54">
        <f>SUMIF(E2:E51,"Bathroom",F2:F51)</f>
        <v>0</v>
      </c>
      <c r="L4" s="36" t="e">
        <f>K4/K21</f>
        <v>#DIV/0!</v>
      </c>
    </row>
    <row r="5" spans="1:12" ht="12.75">
      <c r="A5" s="26">
        <v>4</v>
      </c>
      <c r="B5" s="26"/>
      <c r="C5" s="25"/>
      <c r="D5" s="25"/>
      <c r="E5" s="26"/>
      <c r="F5" s="30"/>
      <c r="G5" s="26"/>
      <c r="H5" s="9" t="s">
        <v>31</v>
      </c>
      <c r="I5" s="53">
        <f>COUNTIF(E2:E51,"Commercial")</f>
        <v>0</v>
      </c>
      <c r="J5" s="36" t="e">
        <f>I5/I21</f>
        <v>#DIV/0!</v>
      </c>
      <c r="K5" s="54">
        <f>SUMIF(E2:E51,"Commercial",F2:F51)</f>
        <v>0</v>
      </c>
      <c r="L5" s="36" t="e">
        <f>K5/K21</f>
        <v>#DIV/0!</v>
      </c>
    </row>
    <row r="6" spans="1:12" ht="12.75">
      <c r="A6" s="26">
        <v>5</v>
      </c>
      <c r="B6" s="26"/>
      <c r="C6" s="25"/>
      <c r="D6" s="25"/>
      <c r="E6" s="26"/>
      <c r="F6" s="30"/>
      <c r="G6" s="26"/>
      <c r="H6" s="9" t="s">
        <v>32</v>
      </c>
      <c r="I6" s="53">
        <f>COUNTIF(E2:E51,"Countertop")</f>
        <v>0</v>
      </c>
      <c r="J6" s="36" t="e">
        <f>I6/I21</f>
        <v>#DIV/0!</v>
      </c>
      <c r="K6" s="54">
        <f>SUMIF(E2:E51,"Countertop",F2:F51)</f>
        <v>0</v>
      </c>
      <c r="L6" s="36" t="e">
        <f>K6/K21</f>
        <v>#DIV/0!</v>
      </c>
    </row>
    <row r="7" spans="1:12" ht="12.75">
      <c r="A7" s="26">
        <v>6</v>
      </c>
      <c r="B7" s="26"/>
      <c r="C7" s="25"/>
      <c r="D7" s="25"/>
      <c r="E7" s="26"/>
      <c r="F7" s="30"/>
      <c r="G7" s="26"/>
      <c r="H7" s="9" t="s">
        <v>39</v>
      </c>
      <c r="I7" s="53">
        <f>COUNTIF(E2:E51,"Custom House")</f>
        <v>0</v>
      </c>
      <c r="J7" s="36" t="e">
        <f>I7/I21</f>
        <v>#DIV/0!</v>
      </c>
      <c r="K7" s="54">
        <f>SUMIF(E2:E51,"Custom House",F2:F51)</f>
        <v>0</v>
      </c>
      <c r="L7" s="36" t="e">
        <f>K7/K21</f>
        <v>#DIV/0!</v>
      </c>
    </row>
    <row r="8" spans="1:12" ht="12.75">
      <c r="A8" s="26">
        <v>7</v>
      </c>
      <c r="B8" s="26"/>
      <c r="C8" s="25"/>
      <c r="D8" s="25"/>
      <c r="E8" s="26"/>
      <c r="F8" s="30"/>
      <c r="G8" s="26"/>
      <c r="H8" s="9" t="s">
        <v>33</v>
      </c>
      <c r="I8" s="53">
        <f>COUNTIF(E2:E51,"Deck")</f>
        <v>0</v>
      </c>
      <c r="J8" s="36" t="e">
        <f>I8/I21</f>
        <v>#DIV/0!</v>
      </c>
      <c r="K8" s="54">
        <f>SUMIF(E2:E51,"Deck",F2:F51)</f>
        <v>0</v>
      </c>
      <c r="L8" s="36" t="e">
        <f>K8/K21</f>
        <v>#DIV/0!</v>
      </c>
    </row>
    <row r="9" spans="1:12" ht="12.75">
      <c r="A9" s="26">
        <v>8</v>
      </c>
      <c r="B9" s="26"/>
      <c r="C9" s="25"/>
      <c r="D9" s="25"/>
      <c r="E9" s="26"/>
      <c r="F9" s="30"/>
      <c r="G9" s="26"/>
      <c r="H9" s="9" t="s">
        <v>10</v>
      </c>
      <c r="I9" s="53">
        <f>COUNTIF(E2:E51,"Drywall Repair")</f>
        <v>0</v>
      </c>
      <c r="J9" s="36" t="e">
        <f>I9/I21</f>
        <v>#DIV/0!</v>
      </c>
      <c r="K9" s="54">
        <f>SUMIF(E2:E51,"Drywall Repair",F2:F51)</f>
        <v>0</v>
      </c>
      <c r="L9" s="36" t="e">
        <f>K9/K21</f>
        <v>#DIV/0!</v>
      </c>
    </row>
    <row r="10" spans="1:12" ht="12.75">
      <c r="A10" s="26">
        <v>9</v>
      </c>
      <c r="B10" s="26"/>
      <c r="C10" s="25"/>
      <c r="D10" s="25"/>
      <c r="E10" s="26"/>
      <c r="F10" s="30"/>
      <c r="G10" s="26"/>
      <c r="H10" s="9" t="s">
        <v>34</v>
      </c>
      <c r="I10" s="53">
        <f>COUNTIF(E2:E51,"Exterior Repair")</f>
        <v>0</v>
      </c>
      <c r="J10" s="36" t="e">
        <f>I10/I21</f>
        <v>#DIV/0!</v>
      </c>
      <c r="K10" s="54">
        <f>SUMIF(E2:E51,"Exterior Repair",F2:F51)</f>
        <v>0</v>
      </c>
      <c r="L10" s="36" t="e">
        <f>K10/K21</f>
        <v>#DIV/0!</v>
      </c>
    </row>
    <row r="11" spans="1:12" ht="12.75">
      <c r="A11" s="26">
        <v>10</v>
      </c>
      <c r="B11" s="26"/>
      <c r="C11" s="25"/>
      <c r="D11" s="25"/>
      <c r="E11" s="26"/>
      <c r="F11" s="30"/>
      <c r="G11" s="26"/>
      <c r="H11" s="9" t="s">
        <v>12</v>
      </c>
      <c r="I11" s="53">
        <f>COUNTIF(E2:E51,"Framing")</f>
        <v>0</v>
      </c>
      <c r="J11" s="36" t="e">
        <f>I11/I21</f>
        <v>#DIV/0!</v>
      </c>
      <c r="K11" s="54">
        <f>SUMIF(E2:E51,"Framing",F2:F51)</f>
        <v>0</v>
      </c>
      <c r="L11" s="36" t="e">
        <f>K11/K21</f>
        <v>#DIV/0!</v>
      </c>
    </row>
    <row r="12" spans="1:12" ht="12.75">
      <c r="A12" s="26">
        <v>11</v>
      </c>
      <c r="B12" s="26"/>
      <c r="C12" s="25"/>
      <c r="D12" s="25"/>
      <c r="E12" s="26"/>
      <c r="F12" s="30"/>
      <c r="G12" s="26"/>
      <c r="H12" s="9" t="s">
        <v>48</v>
      </c>
      <c r="I12" s="53">
        <f>COUNTIF(E2:E51,"Misc Interior")</f>
        <v>0</v>
      </c>
      <c r="J12" s="36" t="e">
        <f>I12/I21</f>
        <v>#DIV/0!</v>
      </c>
      <c r="K12" s="54">
        <f>SUMIF(E2:E51,"Misc Interior",F2:F51)</f>
        <v>0</v>
      </c>
      <c r="L12" s="36" t="e">
        <f>K12/K21</f>
        <v>#DIV/0!</v>
      </c>
    </row>
    <row r="13" spans="1:12" ht="12.75">
      <c r="A13" s="26">
        <v>12</v>
      </c>
      <c r="B13" s="26"/>
      <c r="C13" s="25"/>
      <c r="D13" s="25"/>
      <c r="E13" s="26"/>
      <c r="F13" s="30"/>
      <c r="G13" s="26"/>
      <c r="H13" s="9" t="s">
        <v>7</v>
      </c>
      <c r="I13" s="53">
        <f>COUNTIF(E2:E51,"Kitchen")</f>
        <v>0</v>
      </c>
      <c r="J13" s="36" t="e">
        <f>I13/I21</f>
        <v>#DIV/0!</v>
      </c>
      <c r="K13" s="54">
        <f>SUMIF(E2:E51,"Kitchen",F2:F51)</f>
        <v>0</v>
      </c>
      <c r="L13" s="36" t="e">
        <f>K13/K21</f>
        <v>#DIV/0!</v>
      </c>
    </row>
    <row r="14" spans="1:12" ht="12.75">
      <c r="A14" s="26">
        <v>13</v>
      </c>
      <c r="B14" s="26"/>
      <c r="C14" s="25"/>
      <c r="D14" s="25"/>
      <c r="E14" s="26"/>
      <c r="F14" s="30"/>
      <c r="G14" s="26"/>
      <c r="H14" s="9" t="s">
        <v>50</v>
      </c>
      <c r="I14" s="53">
        <f>COUNTIF(E2:E51,"Misc Exterior")</f>
        <v>0</v>
      </c>
      <c r="J14" s="36" t="e">
        <f>I14/I21</f>
        <v>#DIV/0!</v>
      </c>
      <c r="K14" s="54">
        <f>SUMIF(E2:E51,"Misc Exterior",F2:F51)</f>
        <v>0</v>
      </c>
      <c r="L14" s="36" t="e">
        <f>K14/K21</f>
        <v>#DIV/0!</v>
      </c>
    </row>
    <row r="15" spans="1:12" ht="12.75">
      <c r="A15" s="26">
        <v>14</v>
      </c>
      <c r="B15" s="26"/>
      <c r="C15" s="25"/>
      <c r="D15" s="25"/>
      <c r="E15" s="26"/>
      <c r="F15" s="30"/>
      <c r="G15" s="26"/>
      <c r="H15" s="9" t="s">
        <v>51</v>
      </c>
      <c r="I15" s="53">
        <f>COUNTIF(E2:E51,"Shower")</f>
        <v>0</v>
      </c>
      <c r="J15" s="36" t="e">
        <f>I15/I21</f>
        <v>#DIV/0!</v>
      </c>
      <c r="K15" s="54">
        <f>SUMIF(E2:E51,"Shower",F2:F51)</f>
        <v>0</v>
      </c>
      <c r="L15" s="36" t="e">
        <f>K15/K21</f>
        <v>#DIV/0!</v>
      </c>
    </row>
    <row r="16" spans="1:12" ht="12.75">
      <c r="A16" s="26">
        <v>15</v>
      </c>
      <c r="B16" s="26"/>
      <c r="C16" s="25"/>
      <c r="D16" s="25"/>
      <c r="E16" s="26"/>
      <c r="F16" s="30"/>
      <c r="G16" s="26"/>
      <c r="H16" s="9" t="s">
        <v>35</v>
      </c>
      <c r="I16" s="53">
        <f>COUNTIF(E2:E51,"Siding")</f>
        <v>0</v>
      </c>
      <c r="J16" s="36" t="e">
        <f>I16/I21</f>
        <v>#DIV/0!</v>
      </c>
      <c r="K16" s="54">
        <f>SUMIF(E2:E51,"Siding",F2:F51)</f>
        <v>0</v>
      </c>
      <c r="L16" s="36" t="e">
        <f>K16/K21</f>
        <v>#DIV/0!</v>
      </c>
    </row>
    <row r="17" spans="1:12" ht="12.75">
      <c r="A17" s="26">
        <v>16</v>
      </c>
      <c r="B17" s="26"/>
      <c r="C17" s="25"/>
      <c r="D17" s="25"/>
      <c r="E17" s="26"/>
      <c r="F17" s="30"/>
      <c r="G17" s="26"/>
      <c r="H17" s="9" t="s">
        <v>36</v>
      </c>
      <c r="I17" s="53">
        <f>COUNTIF(E2:E51,"Whole House")</f>
        <v>0</v>
      </c>
      <c r="J17" s="36" t="e">
        <f>I17/I21</f>
        <v>#DIV/0!</v>
      </c>
      <c r="K17" s="54">
        <f>SUMIF(E2:E51,"Whole House",F2:F51)</f>
        <v>0</v>
      </c>
      <c r="L17" s="36" t="e">
        <f>K17/K21</f>
        <v>#DIV/0!</v>
      </c>
    </row>
    <row r="18" spans="1:12" ht="12.75">
      <c r="A18" s="26">
        <v>17</v>
      </c>
      <c r="B18" s="26"/>
      <c r="C18" s="25"/>
      <c r="D18" s="25"/>
      <c r="E18" s="26"/>
      <c r="F18" s="30"/>
      <c r="G18" s="26"/>
      <c r="H18" s="9" t="s">
        <v>29</v>
      </c>
      <c r="I18" s="53">
        <f>COUNTIF(E2:E51,"Window")</f>
        <v>0</v>
      </c>
      <c r="J18" s="59" t="e">
        <f>I18/I21</f>
        <v>#DIV/0!</v>
      </c>
      <c r="K18" s="54">
        <f>SUMIF(E2:E51,"Window",F2:F51)</f>
        <v>0</v>
      </c>
      <c r="L18" s="36" t="e">
        <f>K18/K21</f>
        <v>#DIV/0!</v>
      </c>
    </row>
    <row r="19" spans="1:12" ht="12.75">
      <c r="A19" s="26">
        <v>18</v>
      </c>
      <c r="B19" s="26"/>
      <c r="C19" s="25"/>
      <c r="D19" s="25"/>
      <c r="E19" s="26"/>
      <c r="F19" s="30"/>
      <c r="G19" s="26"/>
      <c r="H19" s="9" t="s">
        <v>47</v>
      </c>
      <c r="I19" s="53">
        <f>COUNTIF(E2:E51,"Hoot")</f>
        <v>0</v>
      </c>
      <c r="J19" s="36" t="e">
        <f>I19/I21</f>
        <v>#DIV/0!</v>
      </c>
      <c r="K19" s="54">
        <f>SUMIF(E2:E51,"Hoot",F2:F51)</f>
        <v>0</v>
      </c>
      <c r="L19" s="36" t="e">
        <f>K19/K21</f>
        <v>#DIV/0!</v>
      </c>
    </row>
    <row r="20" spans="1:12" ht="12.75">
      <c r="A20" s="26">
        <v>19</v>
      </c>
      <c r="B20" s="26"/>
      <c r="C20" s="25"/>
      <c r="D20" s="25"/>
      <c r="E20" s="26"/>
      <c r="F20" s="30"/>
      <c r="G20" s="26"/>
      <c r="H20" s="9" t="s">
        <v>49</v>
      </c>
      <c r="I20" s="53">
        <f>COUNTIF(E2:E51,"T&amp;M")</f>
        <v>0</v>
      </c>
      <c r="J20" s="36" t="e">
        <f>I20/I21</f>
        <v>#DIV/0!</v>
      </c>
      <c r="K20" s="54">
        <f>SUMIF(E2:E51,"T &amp; M",F2:F51)</f>
        <v>0</v>
      </c>
      <c r="L20" s="36" t="e">
        <f>K20/K21</f>
        <v>#DIV/0!</v>
      </c>
    </row>
    <row r="21" spans="1:12" ht="12.75">
      <c r="A21">
        <v>20</v>
      </c>
      <c r="B21" s="26"/>
      <c r="C21" s="25"/>
      <c r="D21" s="25"/>
      <c r="E21" s="26"/>
      <c r="F21" s="30"/>
      <c r="G21" s="26"/>
      <c r="H21" s="9" t="s">
        <v>13</v>
      </c>
      <c r="I21" s="55">
        <f>SUM(I2:I20)</f>
        <v>0</v>
      </c>
      <c r="J21" s="36" t="e">
        <f>SUM(J2:J19)</f>
        <v>#DIV/0!</v>
      </c>
      <c r="K21" s="65">
        <f>SUM(K2:K20)</f>
        <v>0</v>
      </c>
      <c r="L21" s="36" t="e">
        <f>SUM(L2:L20)</f>
        <v>#DIV/0!</v>
      </c>
    </row>
    <row r="22" spans="1:12" ht="22.5">
      <c r="A22">
        <v>21</v>
      </c>
      <c r="B22" s="26"/>
      <c r="C22" s="25"/>
      <c r="D22" s="25"/>
      <c r="E22" s="26"/>
      <c r="F22" s="30"/>
      <c r="G22" s="26"/>
      <c r="H22" s="52" t="s">
        <v>3</v>
      </c>
      <c r="I22" s="37" t="s">
        <v>54</v>
      </c>
      <c r="J22" s="37" t="s">
        <v>58</v>
      </c>
      <c r="K22" s="37" t="s">
        <v>57</v>
      </c>
      <c r="L22" s="37" t="s">
        <v>59</v>
      </c>
    </row>
    <row r="23" spans="1:12" ht="12.75">
      <c r="A23">
        <v>22</v>
      </c>
      <c r="B23" s="26"/>
      <c r="C23" s="25"/>
      <c r="D23" s="25"/>
      <c r="E23" s="26"/>
      <c r="F23" s="30"/>
      <c r="G23" s="26"/>
      <c r="H23" s="32" t="s">
        <v>25</v>
      </c>
      <c r="I23" s="53">
        <f>COUNTIF(D2:D51,"Employee Referral")</f>
        <v>0</v>
      </c>
      <c r="J23" s="36" t="e">
        <f>I23/I36</f>
        <v>#DIV/0!</v>
      </c>
      <c r="K23" s="54">
        <f>SUMIF(D2:D51,"Employee Referral",F2:F51)</f>
        <v>0</v>
      </c>
      <c r="L23" s="36" t="e">
        <f>K23/K36</f>
        <v>#DIV/0!</v>
      </c>
    </row>
    <row r="24" spans="1:12" ht="12.75">
      <c r="A24">
        <v>23</v>
      </c>
      <c r="B24" s="26"/>
      <c r="C24" s="25"/>
      <c r="D24" s="25"/>
      <c r="E24" s="26"/>
      <c r="F24" s="30"/>
      <c r="G24" s="26"/>
      <c r="H24" s="9" t="s">
        <v>26</v>
      </c>
      <c r="I24" s="53">
        <f>COUNTIF(D2:D51,"Client Referral")</f>
        <v>0</v>
      </c>
      <c r="J24" s="36" t="e">
        <f>I24/I36</f>
        <v>#DIV/0!</v>
      </c>
      <c r="K24" s="54">
        <f>SUMIF(D2:D51,"Client Referral",F2:F51)</f>
        <v>0</v>
      </c>
      <c r="L24" s="36" t="e">
        <f>K24/K36</f>
        <v>#DIV/0!</v>
      </c>
    </row>
    <row r="25" spans="1:12" ht="12.75">
      <c r="A25">
        <v>24</v>
      </c>
      <c r="B25" s="26"/>
      <c r="C25" s="25"/>
      <c r="D25" s="25"/>
      <c r="E25" s="26"/>
      <c r="F25" s="30"/>
      <c r="G25" s="26"/>
      <c r="H25" s="9" t="s">
        <v>21</v>
      </c>
      <c r="I25" s="53">
        <f>COUNTIF(D2:D51,"Sub-Contractor")</f>
        <v>0</v>
      </c>
      <c r="J25" s="36" t="e">
        <f>I25/I36</f>
        <v>#DIV/0!</v>
      </c>
      <c r="K25" s="54">
        <f>SUMIF(D2:D51,"Sub-Contractor",F2:F51)</f>
        <v>0</v>
      </c>
      <c r="L25" s="36" t="e">
        <f>K25/K36</f>
        <v>#DIV/0!</v>
      </c>
    </row>
    <row r="26" spans="1:12" ht="12.75">
      <c r="A26">
        <v>25</v>
      </c>
      <c r="B26" s="26"/>
      <c r="C26" s="25"/>
      <c r="D26" s="25"/>
      <c r="E26" s="26"/>
      <c r="F26" s="30"/>
      <c r="G26" s="26"/>
      <c r="H26" s="9" t="s">
        <v>40</v>
      </c>
      <c r="I26" s="53">
        <f>COUNTIF(D2:D51,"Yard Sign")</f>
        <v>0</v>
      </c>
      <c r="J26" s="36" t="e">
        <f>I26/I36</f>
        <v>#DIV/0!</v>
      </c>
      <c r="K26" s="54">
        <f>SUMIF(D2:D51,"Yard Sign",F2:F51)</f>
        <v>0</v>
      </c>
      <c r="L26" s="36" t="e">
        <f>K26/K36</f>
        <v>#DIV/0!</v>
      </c>
    </row>
    <row r="27" spans="1:12" ht="12.75">
      <c r="A27">
        <v>26</v>
      </c>
      <c r="B27" s="26"/>
      <c r="C27" s="25"/>
      <c r="D27" s="25"/>
      <c r="E27" s="26"/>
      <c r="F27" s="30"/>
      <c r="G27" s="26"/>
      <c r="H27" s="9" t="s">
        <v>41</v>
      </c>
      <c r="I27" s="53">
        <f>COUNTIF(D2:D51,"Print Ad")</f>
        <v>0</v>
      </c>
      <c r="J27" s="36" t="e">
        <f>I27/I36</f>
        <v>#DIV/0!</v>
      </c>
      <c r="K27" s="54">
        <f>SUMIF(D2:D51,"Print Ad",F2:F51)</f>
        <v>0</v>
      </c>
      <c r="L27" s="36" t="e">
        <f>K27/K36</f>
        <v>#DIV/0!</v>
      </c>
    </row>
    <row r="28" spans="1:12" ht="12.75">
      <c r="A28">
        <v>27</v>
      </c>
      <c r="B28" s="26"/>
      <c r="C28" s="25"/>
      <c r="D28" s="25"/>
      <c r="E28" s="26"/>
      <c r="F28" s="30"/>
      <c r="G28" s="26"/>
      <c r="H28" s="9" t="s">
        <v>43</v>
      </c>
      <c r="I28" s="53">
        <f>COUNTIF(D2:D51,"TV")</f>
        <v>0</v>
      </c>
      <c r="J28" s="36" t="e">
        <f>I28/I36</f>
        <v>#DIV/0!</v>
      </c>
      <c r="K28" s="54">
        <f>SUMIF(D2:D51,"TV",F2:F51)</f>
        <v>0</v>
      </c>
      <c r="L28" s="36" t="e">
        <f>K28/K36</f>
        <v>#DIV/0!</v>
      </c>
    </row>
    <row r="29" spans="1:12" ht="12.75">
      <c r="A29">
        <v>28</v>
      </c>
      <c r="B29" s="26"/>
      <c r="C29" s="25"/>
      <c r="D29" s="25"/>
      <c r="E29" s="26"/>
      <c r="F29" s="30"/>
      <c r="G29" s="26"/>
      <c r="H29" s="9" t="s">
        <v>42</v>
      </c>
      <c r="I29" s="53">
        <f>COUNTIF(D2:D51,"Radio")</f>
        <v>0</v>
      </c>
      <c r="J29" s="36" t="e">
        <f>I29/I36</f>
        <v>#DIV/0!</v>
      </c>
      <c r="K29" s="54">
        <f>SUMIF(D2:D51,"Radio",F2:F51)</f>
        <v>0</v>
      </c>
      <c r="L29" s="36" t="e">
        <f>K29/K36</f>
        <v>#DIV/0!</v>
      </c>
    </row>
    <row r="30" spans="1:12" ht="12.75">
      <c r="A30">
        <v>29</v>
      </c>
      <c r="B30" s="26"/>
      <c r="C30" s="25"/>
      <c r="D30" s="25"/>
      <c r="E30" s="26"/>
      <c r="F30" s="30"/>
      <c r="G30" s="26"/>
      <c r="H30" s="9" t="s">
        <v>11</v>
      </c>
      <c r="I30" s="53">
        <f>COUNTIF(D2:D51,"Yellow Pages")</f>
        <v>0</v>
      </c>
      <c r="J30" s="36" t="e">
        <f>I30/I36</f>
        <v>#DIV/0!</v>
      </c>
      <c r="K30" s="54">
        <f>SUMIF(D2:D51,"Yellow Pages",F2:F51)</f>
        <v>0</v>
      </c>
      <c r="L30" s="36" t="e">
        <f>K30/K36</f>
        <v>#DIV/0!</v>
      </c>
    </row>
    <row r="31" spans="1:12" ht="12.75">
      <c r="A31">
        <v>30</v>
      </c>
      <c r="B31" s="26"/>
      <c r="C31" s="25"/>
      <c r="D31" s="25"/>
      <c r="E31" s="26"/>
      <c r="F31" s="30"/>
      <c r="G31" s="26"/>
      <c r="H31" s="9" t="s">
        <v>9</v>
      </c>
      <c r="I31" s="53">
        <f>COUNTIF(D2:D51,"Repeat Client")</f>
        <v>0</v>
      </c>
      <c r="J31" s="36" t="e">
        <f>I31/I36</f>
        <v>#DIV/0!</v>
      </c>
      <c r="K31" s="54">
        <f>SUMIF(D2:D51,"Repeat Client",F2:F51)</f>
        <v>0</v>
      </c>
      <c r="L31" s="36" t="e">
        <f>K31/K36</f>
        <v>#DIV/0!</v>
      </c>
    </row>
    <row r="32" spans="1:12" ht="12.75">
      <c r="A32">
        <v>31</v>
      </c>
      <c r="B32" s="26"/>
      <c r="C32" s="25"/>
      <c r="D32" s="25"/>
      <c r="E32" s="26"/>
      <c r="F32" s="30"/>
      <c r="G32" s="26"/>
      <c r="H32" s="32" t="s">
        <v>20</v>
      </c>
      <c r="I32" s="53">
        <f>COUNTIF(D2:D51,"Name Recognition")</f>
        <v>0</v>
      </c>
      <c r="J32" s="36" t="e">
        <f>I32/I36</f>
        <v>#DIV/0!</v>
      </c>
      <c r="K32" s="54">
        <f>SUMIF(D2:D51,"Name Recognition",F2:F51)</f>
        <v>0</v>
      </c>
      <c r="L32" s="36" t="e">
        <f>K32/K36</f>
        <v>#DIV/0!</v>
      </c>
    </row>
    <row r="33" spans="1:12" ht="12.75">
      <c r="A33">
        <v>32</v>
      </c>
      <c r="B33" s="26"/>
      <c r="C33" s="25"/>
      <c r="D33" s="25"/>
      <c r="E33" s="26"/>
      <c r="F33" s="30"/>
      <c r="G33" s="26"/>
      <c r="H33" s="9" t="s">
        <v>44</v>
      </c>
      <c r="I33" s="53">
        <f>COUNTIF(D2:D51,"Home Show")</f>
        <v>0</v>
      </c>
      <c r="J33" s="36" t="e">
        <f>I33/I36</f>
        <v>#DIV/0!</v>
      </c>
      <c r="K33" s="54">
        <f>SUMIF(D2:D51,"Home Show",F2:F51)</f>
        <v>0</v>
      </c>
      <c r="L33" s="36" t="e">
        <f>K33/K36</f>
        <v>#DIV/0!</v>
      </c>
    </row>
    <row r="34" spans="1:12" s="26" customFormat="1" ht="12.75">
      <c r="A34">
        <v>33</v>
      </c>
      <c r="C34" s="25"/>
      <c r="D34" s="25"/>
      <c r="F34" s="30"/>
      <c r="H34" s="31" t="s">
        <v>47</v>
      </c>
      <c r="I34" s="56">
        <f>COUNTIF(D2:D51,"Hoot")</f>
        <v>0</v>
      </c>
      <c r="J34" s="41" t="e">
        <f>I34/I36</f>
        <v>#DIV/0!</v>
      </c>
      <c r="K34" s="57">
        <f>SUMIF(D2:D51,"Hoot",F2:F51)</f>
        <v>0</v>
      </c>
      <c r="L34" s="41" t="e">
        <f>K34/K36</f>
        <v>#DIV/0!</v>
      </c>
    </row>
    <row r="35" spans="1:12" s="26" customFormat="1" ht="12.75">
      <c r="A35">
        <v>34</v>
      </c>
      <c r="C35" s="25"/>
      <c r="D35" s="25"/>
      <c r="F35" s="30"/>
      <c r="H35" s="31"/>
      <c r="I35" s="56"/>
      <c r="J35" s="56"/>
      <c r="K35" s="56"/>
      <c r="L35" s="56"/>
    </row>
    <row r="36" spans="1:12" s="26" customFormat="1" ht="12.75">
      <c r="A36">
        <v>35</v>
      </c>
      <c r="C36" s="25"/>
      <c r="D36" s="25"/>
      <c r="F36" s="30"/>
      <c r="H36" s="9" t="s">
        <v>13</v>
      </c>
      <c r="I36" s="55">
        <f>SUM(I23:I33)</f>
        <v>0</v>
      </c>
      <c r="J36" s="41" t="e">
        <f>SUM(J23:J35)</f>
        <v>#DIV/0!</v>
      </c>
      <c r="K36" s="66">
        <f>SUM(K23:K34)</f>
        <v>0</v>
      </c>
      <c r="L36" s="41" t="e">
        <f>SUM(L23:L34)</f>
        <v>#DIV/0!</v>
      </c>
    </row>
    <row r="37" spans="1:12" s="26" customFormat="1" ht="18.75">
      <c r="A37">
        <v>36</v>
      </c>
      <c r="C37" s="25"/>
      <c r="D37" s="25"/>
      <c r="F37" s="30"/>
      <c r="H37" s="48" t="s">
        <v>53</v>
      </c>
      <c r="I37" s="53"/>
      <c r="J37" s="36" t="e">
        <f>J23+J24+J25+J31</f>
        <v>#DIV/0!</v>
      </c>
      <c r="K37" s="56"/>
      <c r="L37" s="56"/>
    </row>
    <row r="38" spans="1:7" ht="12.75">
      <c r="A38">
        <v>37</v>
      </c>
      <c r="B38" s="26"/>
      <c r="C38" s="25"/>
      <c r="D38" s="25"/>
      <c r="E38" s="26"/>
      <c r="F38" s="30"/>
      <c r="G38" s="26"/>
    </row>
    <row r="39" spans="1:7" ht="12.75">
      <c r="A39">
        <v>38</v>
      </c>
      <c r="B39" s="26"/>
      <c r="C39" s="25"/>
      <c r="D39" s="25"/>
      <c r="E39" s="26"/>
      <c r="F39" s="30"/>
      <c r="G39" s="26"/>
    </row>
    <row r="40" spans="1:7" ht="12.75">
      <c r="A40">
        <v>39</v>
      </c>
      <c r="B40" s="26"/>
      <c r="C40" s="25"/>
      <c r="D40" s="25"/>
      <c r="E40" s="26"/>
      <c r="F40" s="30"/>
      <c r="G40" s="26"/>
    </row>
    <row r="41" spans="1:7" ht="12.75">
      <c r="A41">
        <v>40</v>
      </c>
      <c r="B41" s="26"/>
      <c r="C41" s="25"/>
      <c r="D41" s="25"/>
      <c r="E41" s="26"/>
      <c r="F41" s="30"/>
      <c r="G41" s="26"/>
    </row>
    <row r="42" spans="1:7" ht="12.75">
      <c r="A42">
        <v>41</v>
      </c>
      <c r="B42" s="26"/>
      <c r="C42" s="25"/>
      <c r="D42" s="25"/>
      <c r="E42" s="26"/>
      <c r="F42" s="30"/>
      <c r="G42" s="26"/>
    </row>
    <row r="43" spans="1:7" ht="12.75">
      <c r="A43">
        <v>42</v>
      </c>
      <c r="B43" s="26"/>
      <c r="C43" s="25"/>
      <c r="D43" s="25"/>
      <c r="E43" s="26"/>
      <c r="F43" s="30"/>
      <c r="G43" s="26"/>
    </row>
    <row r="44" spans="1:7" ht="12.75">
      <c r="A44">
        <v>43</v>
      </c>
      <c r="B44" s="26"/>
      <c r="C44" s="25"/>
      <c r="D44" s="25"/>
      <c r="E44" s="26"/>
      <c r="F44" s="30"/>
      <c r="G44" s="26"/>
    </row>
    <row r="45" spans="1:7" ht="12.75">
      <c r="A45">
        <v>44</v>
      </c>
      <c r="B45" s="26"/>
      <c r="C45" s="25"/>
      <c r="D45" s="25"/>
      <c r="E45" s="26"/>
      <c r="F45" s="30"/>
      <c r="G45" s="26"/>
    </row>
    <row r="46" spans="1:7" ht="12.75">
      <c r="A46">
        <v>45</v>
      </c>
      <c r="B46" s="26"/>
      <c r="C46" s="25"/>
      <c r="D46" s="25"/>
      <c r="E46" s="26"/>
      <c r="F46" s="30"/>
      <c r="G46" s="26"/>
    </row>
    <row r="47" spans="1:7" ht="12.75">
      <c r="A47">
        <v>46</v>
      </c>
      <c r="B47" s="26"/>
      <c r="C47" s="25"/>
      <c r="D47" s="25"/>
      <c r="E47" s="26"/>
      <c r="F47" s="30"/>
      <c r="G47" s="26"/>
    </row>
    <row r="48" spans="1:7" ht="12.75">
      <c r="A48">
        <v>47</v>
      </c>
      <c r="B48" s="26"/>
      <c r="C48" s="25"/>
      <c r="D48" s="25"/>
      <c r="E48" s="26"/>
      <c r="F48" s="30"/>
      <c r="G48" s="26"/>
    </row>
    <row r="49" spans="1:7" ht="12.75">
      <c r="A49">
        <v>48</v>
      </c>
      <c r="B49" s="26"/>
      <c r="C49" s="25"/>
      <c r="D49" s="25"/>
      <c r="E49" s="26"/>
      <c r="F49" s="30"/>
      <c r="G49" s="26"/>
    </row>
    <row r="50" spans="1:7" ht="12.75">
      <c r="A50">
        <v>49</v>
      </c>
      <c r="B50" s="26"/>
      <c r="C50" s="26"/>
      <c r="D50" s="26"/>
      <c r="E50" s="26"/>
      <c r="F50" s="26"/>
      <c r="G50" s="26"/>
    </row>
    <row r="51" spans="1:7" ht="12.75">
      <c r="A51">
        <v>50</v>
      </c>
      <c r="B51" s="26"/>
      <c r="C51" s="26"/>
      <c r="D51" s="26"/>
      <c r="E51" s="26"/>
      <c r="F51" s="26"/>
      <c r="G51" s="26"/>
    </row>
    <row r="52" spans="2:7" ht="12.75">
      <c r="B52" s="26"/>
      <c r="C52" s="26"/>
      <c r="D52" s="26"/>
      <c r="E52" s="26"/>
      <c r="F52" s="26"/>
      <c r="G52" s="26"/>
    </row>
    <row r="55" spans="1:9" ht="12.75">
      <c r="A55" s="5" t="s">
        <v>13</v>
      </c>
      <c r="B55">
        <f>SUM(B2:B51)</f>
        <v>0</v>
      </c>
      <c r="F55" s="63">
        <f>SUM(F2:F51)</f>
        <v>0</v>
      </c>
      <c r="G55">
        <f>SUM(G2:G51)</f>
        <v>0</v>
      </c>
      <c r="I55" s="9"/>
    </row>
    <row r="56" ht="12.75">
      <c r="I56" s="9"/>
    </row>
    <row r="57" spans="2:9" ht="15">
      <c r="B57" s="68" t="s">
        <v>14</v>
      </c>
      <c r="C57" s="69"/>
      <c r="D57" s="68"/>
      <c r="E57" s="46">
        <f>B55</f>
        <v>0</v>
      </c>
      <c r="F57" s="4"/>
      <c r="G57" s="20"/>
      <c r="H57" s="20"/>
      <c r="I57" s="9"/>
    </row>
    <row r="58" spans="2:9" ht="12.75">
      <c r="B58" s="68"/>
      <c r="C58" s="69"/>
      <c r="D58" s="68"/>
      <c r="E58" s="9"/>
      <c r="F58" s="4"/>
      <c r="G58" s="9"/>
      <c r="I58" s="9"/>
    </row>
    <row r="59" spans="2:7" ht="12.75">
      <c r="B59" s="68"/>
      <c r="C59" s="69"/>
      <c r="D59" s="68"/>
      <c r="E59" s="9"/>
      <c r="F59" s="4"/>
      <c r="G59" s="9"/>
    </row>
    <row r="60" spans="2:10" ht="12.75">
      <c r="B60" s="68" t="s">
        <v>15</v>
      </c>
      <c r="C60" s="69"/>
      <c r="D60" s="68"/>
      <c r="E60" s="47">
        <f>F55-E61</f>
        <v>0</v>
      </c>
      <c r="F60" s="4"/>
      <c r="G60" s="9"/>
      <c r="I60" s="9"/>
      <c r="J60" s="31"/>
    </row>
    <row r="61" spans="2:7" ht="12.75">
      <c r="B61" s="68" t="s">
        <v>16</v>
      </c>
      <c r="C61" s="69"/>
      <c r="D61" s="68"/>
      <c r="E61" s="11">
        <f>SUMIF(G2:G51,"&gt;0",F2:F51)</f>
        <v>0</v>
      </c>
      <c r="F61" s="4"/>
      <c r="G61" s="9"/>
    </row>
    <row r="62" spans="2:7" ht="12.75">
      <c r="B62" s="7"/>
      <c r="C62" s="8"/>
      <c r="D62" s="7"/>
      <c r="E62" s="11"/>
      <c r="F62" s="4"/>
      <c r="G62" s="9"/>
    </row>
    <row r="63" spans="2:7" ht="12.75">
      <c r="B63" s="70" t="s">
        <v>17</v>
      </c>
      <c r="C63" s="71"/>
      <c r="D63" s="70"/>
      <c r="E63" s="12" t="e">
        <f>G55/E57</f>
        <v>#DIV/0!</v>
      </c>
      <c r="F63" s="4"/>
      <c r="G63" s="9"/>
    </row>
    <row r="64" spans="2:7" ht="12.75">
      <c r="B64" s="70" t="s">
        <v>18</v>
      </c>
      <c r="C64" s="70"/>
      <c r="D64" s="70"/>
      <c r="E64" s="12" t="e">
        <f>E61/E60</f>
        <v>#DIV/0!</v>
      </c>
      <c r="F64" s="4"/>
      <c r="G64" s="9"/>
    </row>
    <row r="65" spans="2:7" ht="12.75">
      <c r="B65" s="70"/>
      <c r="C65" s="71"/>
      <c r="D65" s="70"/>
      <c r="E65" s="9"/>
      <c r="F65" s="4"/>
      <c r="G65" s="9"/>
    </row>
    <row r="66" spans="2:7" ht="12.75">
      <c r="B66" s="70" t="s">
        <v>28</v>
      </c>
      <c r="C66" s="71"/>
      <c r="D66" s="70"/>
      <c r="E66" s="10" t="e">
        <f>E61/G55</f>
        <v>#DIV/0!</v>
      </c>
      <c r="F66" s="4"/>
      <c r="G66" s="9"/>
    </row>
    <row r="67" spans="2:7" ht="12.75">
      <c r="B67" s="70" t="s">
        <v>24</v>
      </c>
      <c r="C67" s="71"/>
      <c r="D67" s="70"/>
      <c r="E67" s="10" t="e">
        <f>F55/B55</f>
        <v>#DIV/0!</v>
      </c>
      <c r="F67" s="4"/>
      <c r="G67" s="9"/>
    </row>
    <row r="68" spans="2:7" ht="12.75">
      <c r="B68" s="42"/>
      <c r="C68" s="43"/>
      <c r="D68" s="42"/>
      <c r="E68" s="10"/>
      <c r="F68" s="4"/>
      <c r="G68" s="9"/>
    </row>
    <row r="69" spans="3:7" ht="12.75">
      <c r="C69" s="3"/>
      <c r="D69" s="3"/>
      <c r="F69" s="4"/>
      <c r="G69" s="9"/>
    </row>
    <row r="70" spans="3:7" ht="12.75">
      <c r="C70" s="3"/>
      <c r="D70" s="3"/>
      <c r="F70" s="4"/>
      <c r="G70" s="9"/>
    </row>
    <row r="71" spans="3:7" ht="12.75">
      <c r="C71" s="3"/>
      <c r="D71" s="3"/>
      <c r="F71" s="4"/>
      <c r="G71" s="9"/>
    </row>
    <row r="72" spans="3:7" ht="12.75">
      <c r="C72" s="3"/>
      <c r="D72" s="3"/>
      <c r="F72" s="4"/>
      <c r="G72" s="9"/>
    </row>
    <row r="73" spans="3:7" ht="12.75">
      <c r="C73" s="3"/>
      <c r="D73" s="3"/>
      <c r="F73" s="4"/>
      <c r="G73" s="9"/>
    </row>
    <row r="74" spans="5:8" ht="12.75">
      <c r="E74" s="73" t="s">
        <v>27</v>
      </c>
      <c r="F74" s="73"/>
      <c r="G74" s="73"/>
      <c r="H74" s="73"/>
    </row>
    <row r="75" spans="5:8" ht="40.5" customHeight="1">
      <c r="E75" s="72" t="s">
        <v>19</v>
      </c>
      <c r="F75" s="72"/>
      <c r="G75" s="1" t="s">
        <v>22</v>
      </c>
      <c r="H75" s="2" t="s">
        <v>23</v>
      </c>
    </row>
    <row r="76" spans="5:8" ht="12.75">
      <c r="E76" s="14">
        <v>0</v>
      </c>
      <c r="F76" s="14">
        <v>2500</v>
      </c>
      <c r="G76" s="58">
        <f aca="true" t="shared" si="0" ref="G76:G83">SUMIF($F$2:$F$51,"&gt;"&amp;E76)-SUMIF($F$2:$F$51,"&gt;"&amp;F76)</f>
        <v>0</v>
      </c>
      <c r="H76" s="36" t="e">
        <f>G76/G85</f>
        <v>#DIV/0!</v>
      </c>
    </row>
    <row r="77" spans="5:9" ht="12.75">
      <c r="E77" s="14">
        <v>2501</v>
      </c>
      <c r="F77" s="14">
        <v>5000</v>
      </c>
      <c r="G77" s="15">
        <f t="shared" si="0"/>
        <v>0</v>
      </c>
      <c r="H77" s="36" t="e">
        <f>G77/G85</f>
        <v>#DIV/0!</v>
      </c>
      <c r="I77" s="13"/>
    </row>
    <row r="78" spans="5:8" ht="12.75">
      <c r="E78" s="14">
        <v>5001</v>
      </c>
      <c r="F78" s="14">
        <v>10000</v>
      </c>
      <c r="G78" s="15">
        <f t="shared" si="0"/>
        <v>0</v>
      </c>
      <c r="H78" s="36" t="e">
        <f>G78/G85</f>
        <v>#DIV/0!</v>
      </c>
    </row>
    <row r="79" spans="5:8" ht="12.75">
      <c r="E79" s="14">
        <v>10001</v>
      </c>
      <c r="F79" s="14">
        <v>25000</v>
      </c>
      <c r="G79" s="15">
        <f t="shared" si="0"/>
        <v>0</v>
      </c>
      <c r="H79" s="36" t="e">
        <f>G79/G85</f>
        <v>#DIV/0!</v>
      </c>
    </row>
    <row r="80" spans="5:8" ht="12.75">
      <c r="E80" s="14">
        <v>25001</v>
      </c>
      <c r="F80" s="14">
        <v>50000</v>
      </c>
      <c r="G80" s="15">
        <f t="shared" si="0"/>
        <v>0</v>
      </c>
      <c r="H80" s="36" t="e">
        <f>G80/G85</f>
        <v>#DIV/0!</v>
      </c>
    </row>
    <row r="81" spans="5:8" ht="12.75">
      <c r="E81" s="14">
        <v>50001</v>
      </c>
      <c r="F81" s="14">
        <v>75000</v>
      </c>
      <c r="G81" s="58">
        <f t="shared" si="0"/>
        <v>0</v>
      </c>
      <c r="H81" s="36" t="e">
        <f>G81/G85</f>
        <v>#DIV/0!</v>
      </c>
    </row>
    <row r="82" spans="5:8" ht="12.75">
      <c r="E82" s="14">
        <v>75001</v>
      </c>
      <c r="F82" s="14">
        <v>100000</v>
      </c>
      <c r="G82" s="15">
        <f t="shared" si="0"/>
        <v>0</v>
      </c>
      <c r="H82" s="36" t="e">
        <f>G82/G85</f>
        <v>#DIV/0!</v>
      </c>
    </row>
    <row r="83" spans="5:8" ht="12.75">
      <c r="E83" s="14">
        <v>100001</v>
      </c>
      <c r="F83" s="14">
        <v>500000</v>
      </c>
      <c r="G83" s="15">
        <f t="shared" si="0"/>
        <v>0</v>
      </c>
      <c r="H83" s="36" t="e">
        <f>G83/G85</f>
        <v>#DIV/0!</v>
      </c>
    </row>
    <row r="84" spans="5:8" ht="12.75">
      <c r="E84" s="4"/>
      <c r="F84" s="4"/>
      <c r="G84" s="3"/>
      <c r="H84" s="3"/>
    </row>
    <row r="85" spans="7:8" ht="12.75">
      <c r="G85" s="67">
        <f>SUM(G76:G84)</f>
        <v>0</v>
      </c>
      <c r="H85" s="12" t="e">
        <f>SUM(H76:H83)</f>
        <v>#DIV/0!</v>
      </c>
    </row>
  </sheetData>
  <mergeCells count="12">
    <mergeCell ref="B61:D61"/>
    <mergeCell ref="B63:D63"/>
    <mergeCell ref="B64:D64"/>
    <mergeCell ref="B65:D65"/>
    <mergeCell ref="B57:D57"/>
    <mergeCell ref="B58:D58"/>
    <mergeCell ref="B59:D59"/>
    <mergeCell ref="B60:D60"/>
    <mergeCell ref="B66:D66"/>
    <mergeCell ref="B67:D67"/>
    <mergeCell ref="E74:H74"/>
    <mergeCell ref="E75:F75"/>
  </mergeCells>
  <dataValidations count="3">
    <dataValidation type="list" allowBlank="1" showInputMessage="1" showErrorMessage="1" sqref="D4:D23 D2 D25:D49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D3 D24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E2:E49">
      <formula1>$H$2:$H$20</formula1>
    </dataValidation>
  </dataValidations>
  <printOptions/>
  <pageMargins left="0.75" right="0.75" top="1" bottom="1" header="0.5" footer="0.5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bestFit="1" customWidth="1"/>
    <col min="2" max="2" width="3.0039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6" width="12.28125" style="0" bestFit="1" customWidth="1"/>
    <col min="7" max="7" width="12.8515625" style="0" bestFit="1" customWidth="1"/>
    <col min="8" max="8" width="14.8515625" style="0" bestFit="1" customWidth="1"/>
    <col min="9" max="9" width="9.8515625" style="0" customWidth="1"/>
    <col min="10" max="10" width="11.00390625" style="0" bestFit="1" customWidth="1"/>
    <col min="11" max="12" width="12.28125" style="0" bestFit="1" customWidth="1"/>
  </cols>
  <sheetData>
    <row r="1" spans="1:12" s="23" customFormat="1" ht="30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0" t="s">
        <v>6</v>
      </c>
      <c r="H1" s="24" t="s">
        <v>4</v>
      </c>
      <c r="I1" s="37" t="s">
        <v>61</v>
      </c>
      <c r="J1" s="37" t="s">
        <v>58</v>
      </c>
      <c r="K1" s="37" t="s">
        <v>57</v>
      </c>
      <c r="L1" s="37" t="s">
        <v>59</v>
      </c>
    </row>
    <row r="2" spans="1:12" ht="12.75">
      <c r="A2" s="26">
        <v>1</v>
      </c>
      <c r="B2" s="26"/>
      <c r="C2" s="25"/>
      <c r="D2" s="25"/>
      <c r="E2" s="26"/>
      <c r="F2" s="30"/>
      <c r="G2" s="26"/>
      <c r="H2" s="9" t="s">
        <v>38</v>
      </c>
      <c r="I2" s="53">
        <f>COUNTIF(E2:E51,"addition")</f>
        <v>0</v>
      </c>
      <c r="J2" s="36" t="e">
        <f>I2/I21</f>
        <v>#DIV/0!</v>
      </c>
      <c r="K2" s="54">
        <f>SUMIF(E2:E51,"Addition",F2:F51)</f>
        <v>0</v>
      </c>
      <c r="L2" s="36" t="e">
        <f>K2/K21</f>
        <v>#DIV/0!</v>
      </c>
    </row>
    <row r="3" spans="1:12" ht="12.75">
      <c r="A3" s="26">
        <v>2</v>
      </c>
      <c r="B3" s="26"/>
      <c r="C3" s="25"/>
      <c r="D3" s="25"/>
      <c r="E3" s="26"/>
      <c r="F3" s="30"/>
      <c r="G3" s="26"/>
      <c r="H3" s="9" t="s">
        <v>30</v>
      </c>
      <c r="I3" s="53">
        <f>COUNTIF(E2:E51,"Basement")</f>
        <v>0</v>
      </c>
      <c r="J3" s="36" t="e">
        <f>I3/I21</f>
        <v>#DIV/0!</v>
      </c>
      <c r="K3" s="54">
        <f>SUMIF(E2:E51,"Basement",F2:F51)</f>
        <v>0</v>
      </c>
      <c r="L3" s="36" t="e">
        <f>K3/K21</f>
        <v>#DIV/0!</v>
      </c>
    </row>
    <row r="4" spans="1:12" ht="12.75">
      <c r="A4" s="26">
        <v>3</v>
      </c>
      <c r="B4" s="26"/>
      <c r="C4" s="25"/>
      <c r="D4" s="25"/>
      <c r="E4" s="26"/>
      <c r="F4" s="30"/>
      <c r="G4" s="26"/>
      <c r="H4" s="9" t="s">
        <v>8</v>
      </c>
      <c r="I4" s="53">
        <f>COUNTIF(E2:E51,"Bathroom")</f>
        <v>0</v>
      </c>
      <c r="J4" s="36" t="e">
        <f>I4/I21</f>
        <v>#DIV/0!</v>
      </c>
      <c r="K4" s="54">
        <f>SUMIF(E2:E51,"Bathroom",F2:F51)</f>
        <v>0</v>
      </c>
      <c r="L4" s="36" t="e">
        <f>K4/K21</f>
        <v>#DIV/0!</v>
      </c>
    </row>
    <row r="5" spans="1:12" ht="12.75">
      <c r="A5" s="26">
        <v>4</v>
      </c>
      <c r="B5" s="26"/>
      <c r="C5" s="25"/>
      <c r="D5" s="25"/>
      <c r="E5" s="26"/>
      <c r="F5" s="30"/>
      <c r="G5" s="26"/>
      <c r="H5" s="9" t="s">
        <v>31</v>
      </c>
      <c r="I5" s="53">
        <f>COUNTIF(E2:E51,"Commercial")</f>
        <v>0</v>
      </c>
      <c r="J5" s="36" t="e">
        <f>I5/I21</f>
        <v>#DIV/0!</v>
      </c>
      <c r="K5" s="54">
        <f>SUMIF(E2:E51,"Commercial",F2:F51)</f>
        <v>0</v>
      </c>
      <c r="L5" s="36" t="e">
        <f>K5/K21</f>
        <v>#DIV/0!</v>
      </c>
    </row>
    <row r="6" spans="1:12" ht="12.75">
      <c r="A6" s="26">
        <v>5</v>
      </c>
      <c r="B6" s="26"/>
      <c r="C6" s="25"/>
      <c r="D6" s="25"/>
      <c r="E6" s="26"/>
      <c r="F6" s="30"/>
      <c r="G6" s="26"/>
      <c r="H6" s="9" t="s">
        <v>32</v>
      </c>
      <c r="I6" s="53">
        <f>COUNTIF(E2:E51,"Countertop")</f>
        <v>0</v>
      </c>
      <c r="J6" s="36" t="e">
        <f>I6/I21</f>
        <v>#DIV/0!</v>
      </c>
      <c r="K6" s="54">
        <f>SUMIF(E2:E51,"Countertop",F2:F51)</f>
        <v>0</v>
      </c>
      <c r="L6" s="36" t="e">
        <f>K6/K21</f>
        <v>#DIV/0!</v>
      </c>
    </row>
    <row r="7" spans="1:12" ht="12.75">
      <c r="A7" s="26">
        <v>6</v>
      </c>
      <c r="B7" s="26"/>
      <c r="C7" s="25"/>
      <c r="D7" s="25"/>
      <c r="E7" s="26"/>
      <c r="F7" s="30"/>
      <c r="G7" s="26"/>
      <c r="H7" s="9" t="s">
        <v>39</v>
      </c>
      <c r="I7" s="53">
        <f>COUNTIF(E2:E51,"Custom House")</f>
        <v>0</v>
      </c>
      <c r="J7" s="36" t="e">
        <f>I7/I21</f>
        <v>#DIV/0!</v>
      </c>
      <c r="K7" s="54">
        <f>SUMIF(E2:E51,"Custom House",F2:F51)</f>
        <v>0</v>
      </c>
      <c r="L7" s="36" t="e">
        <f>K7/K21</f>
        <v>#DIV/0!</v>
      </c>
    </row>
    <row r="8" spans="1:12" ht="12.75">
      <c r="A8" s="26">
        <v>7</v>
      </c>
      <c r="B8" s="26"/>
      <c r="C8" s="25"/>
      <c r="D8" s="25"/>
      <c r="E8" s="26"/>
      <c r="F8" s="30"/>
      <c r="G8" s="26"/>
      <c r="H8" s="9" t="s">
        <v>33</v>
      </c>
      <c r="I8" s="53">
        <f>COUNTIF(E2:E51,"Deck")</f>
        <v>0</v>
      </c>
      <c r="J8" s="36" t="e">
        <f>I8/I21</f>
        <v>#DIV/0!</v>
      </c>
      <c r="K8" s="54">
        <f>SUMIF(E2:E51,"Deck",F2:F51)</f>
        <v>0</v>
      </c>
      <c r="L8" s="36" t="e">
        <f>K8/K21</f>
        <v>#DIV/0!</v>
      </c>
    </row>
    <row r="9" spans="1:12" ht="12.75">
      <c r="A9" s="26">
        <v>8</v>
      </c>
      <c r="B9" s="26"/>
      <c r="C9" s="25"/>
      <c r="D9" s="25"/>
      <c r="E9" s="26"/>
      <c r="F9" s="30"/>
      <c r="G9" s="26"/>
      <c r="H9" s="9" t="s">
        <v>10</v>
      </c>
      <c r="I9" s="53">
        <f>COUNTIF(E2:E51,"Drywall Repair")</f>
        <v>0</v>
      </c>
      <c r="J9" s="36" t="e">
        <f>I9/I21</f>
        <v>#DIV/0!</v>
      </c>
      <c r="K9" s="54">
        <f>SUMIF(E2:E51,"Drywall Repair",F2:F51)</f>
        <v>0</v>
      </c>
      <c r="L9" s="36" t="e">
        <f>K9/K21</f>
        <v>#DIV/0!</v>
      </c>
    </row>
    <row r="10" spans="1:12" ht="12.75">
      <c r="A10" s="26">
        <v>9</v>
      </c>
      <c r="B10" s="26"/>
      <c r="C10" s="25"/>
      <c r="D10" s="25"/>
      <c r="E10" s="26"/>
      <c r="F10" s="30"/>
      <c r="G10" s="26"/>
      <c r="H10" s="9" t="s">
        <v>34</v>
      </c>
      <c r="I10" s="53">
        <f>COUNTIF(E2:E51,"Exterior Repair")</f>
        <v>0</v>
      </c>
      <c r="J10" s="36" t="e">
        <f>I10/I21</f>
        <v>#DIV/0!</v>
      </c>
      <c r="K10" s="54">
        <f>SUMIF(E2:E51,"Exterior Repair",F2:F51)</f>
        <v>0</v>
      </c>
      <c r="L10" s="36" t="e">
        <f>K10/K21</f>
        <v>#DIV/0!</v>
      </c>
    </row>
    <row r="11" spans="1:12" ht="12.75">
      <c r="A11" s="26">
        <v>10</v>
      </c>
      <c r="B11" s="26"/>
      <c r="C11" s="25"/>
      <c r="D11" s="25"/>
      <c r="E11" s="26"/>
      <c r="F11" s="30"/>
      <c r="G11" s="26"/>
      <c r="H11" s="9" t="s">
        <v>12</v>
      </c>
      <c r="I11" s="53">
        <f>COUNTIF(E2:E51,"Framing")</f>
        <v>0</v>
      </c>
      <c r="J11" s="36" t="e">
        <f>I11/I21</f>
        <v>#DIV/0!</v>
      </c>
      <c r="K11" s="54">
        <f>SUMIF(E2:E51,"Framing",F2:F51)</f>
        <v>0</v>
      </c>
      <c r="L11" s="36" t="e">
        <f>K11/K21</f>
        <v>#DIV/0!</v>
      </c>
    </row>
    <row r="12" spans="1:12" ht="12.75">
      <c r="A12" s="26">
        <v>11</v>
      </c>
      <c r="B12" s="26"/>
      <c r="C12" s="25"/>
      <c r="D12" s="25"/>
      <c r="E12" s="26"/>
      <c r="F12" s="30"/>
      <c r="G12" s="26"/>
      <c r="H12" s="9" t="s">
        <v>48</v>
      </c>
      <c r="I12" s="53">
        <f>COUNTIF(E2:E51,"Misc Interior")</f>
        <v>0</v>
      </c>
      <c r="J12" s="36" t="e">
        <f>I12/I21</f>
        <v>#DIV/0!</v>
      </c>
      <c r="K12" s="54">
        <f>SUMIF(E2:E51,"Misc Interior",F2:F51)</f>
        <v>0</v>
      </c>
      <c r="L12" s="36" t="e">
        <f>K12/K21</f>
        <v>#DIV/0!</v>
      </c>
    </row>
    <row r="13" spans="1:12" ht="12.75">
      <c r="A13" s="26">
        <v>12</v>
      </c>
      <c r="B13" s="26"/>
      <c r="C13" s="25"/>
      <c r="D13" s="25"/>
      <c r="E13" s="26"/>
      <c r="F13" s="30"/>
      <c r="G13" s="26"/>
      <c r="H13" s="9" t="s">
        <v>7</v>
      </c>
      <c r="I13" s="53">
        <f>COUNTIF(E2:E51,"Kitchen")</f>
        <v>0</v>
      </c>
      <c r="J13" s="36" t="e">
        <f>I13/I21</f>
        <v>#DIV/0!</v>
      </c>
      <c r="K13" s="54">
        <f>SUMIF(E2:E51,"Kitchen",F2:F51)</f>
        <v>0</v>
      </c>
      <c r="L13" s="36" t="e">
        <f>K13/K21</f>
        <v>#DIV/0!</v>
      </c>
    </row>
    <row r="14" spans="1:12" ht="12.75">
      <c r="A14" s="26">
        <v>13</v>
      </c>
      <c r="B14" s="26"/>
      <c r="C14" s="25"/>
      <c r="D14" s="25"/>
      <c r="E14" s="26"/>
      <c r="F14" s="30"/>
      <c r="G14" s="26"/>
      <c r="H14" s="9" t="s">
        <v>50</v>
      </c>
      <c r="I14" s="53">
        <f>COUNTIF(E2:E51,"Misc Exterior")</f>
        <v>0</v>
      </c>
      <c r="J14" s="36" t="e">
        <f>I14/I21</f>
        <v>#DIV/0!</v>
      </c>
      <c r="K14" s="54">
        <f>SUMIF(E2:E51,"Misc Exterior",F2:F51)</f>
        <v>0</v>
      </c>
      <c r="L14" s="36" t="e">
        <f>K14/K21</f>
        <v>#DIV/0!</v>
      </c>
    </row>
    <row r="15" spans="1:12" ht="12.75">
      <c r="A15" s="26">
        <v>14</v>
      </c>
      <c r="B15" s="26"/>
      <c r="C15" s="25"/>
      <c r="D15" s="25"/>
      <c r="E15" s="26"/>
      <c r="F15" s="30"/>
      <c r="G15" s="26"/>
      <c r="H15" s="9" t="s">
        <v>51</v>
      </c>
      <c r="I15" s="53">
        <f>COUNTIF(E2:E51,"Shower")</f>
        <v>0</v>
      </c>
      <c r="J15" s="36" t="e">
        <f>I15/I21</f>
        <v>#DIV/0!</v>
      </c>
      <c r="K15" s="54">
        <f>SUMIF(E2:E51,"Shower",F2:F51)</f>
        <v>0</v>
      </c>
      <c r="L15" s="36" t="e">
        <f>K15/K21</f>
        <v>#DIV/0!</v>
      </c>
    </row>
    <row r="16" spans="1:12" ht="12.75">
      <c r="A16" s="26">
        <v>15</v>
      </c>
      <c r="B16" s="26"/>
      <c r="C16" s="25"/>
      <c r="D16" s="25"/>
      <c r="E16" s="26"/>
      <c r="F16" s="30"/>
      <c r="G16" s="26"/>
      <c r="H16" s="9" t="s">
        <v>35</v>
      </c>
      <c r="I16" s="53">
        <f>COUNTIF(E2:E51,"Siding")</f>
        <v>0</v>
      </c>
      <c r="J16" s="36" t="e">
        <f>I16/I21</f>
        <v>#DIV/0!</v>
      </c>
      <c r="K16" s="54">
        <f>SUMIF(E2:E51,"Siding",F2:F51)</f>
        <v>0</v>
      </c>
      <c r="L16" s="36" t="e">
        <f>K16/K21</f>
        <v>#DIV/0!</v>
      </c>
    </row>
    <row r="17" spans="1:12" ht="12.75">
      <c r="A17" s="26">
        <v>16</v>
      </c>
      <c r="B17" s="26"/>
      <c r="C17" s="25"/>
      <c r="D17" s="25"/>
      <c r="E17" s="26"/>
      <c r="F17" s="30"/>
      <c r="G17" s="26"/>
      <c r="H17" s="9" t="s">
        <v>36</v>
      </c>
      <c r="I17" s="53">
        <f>COUNTIF(E2:E51,"Whole House")</f>
        <v>0</v>
      </c>
      <c r="J17" s="36" t="e">
        <f>I17/I21</f>
        <v>#DIV/0!</v>
      </c>
      <c r="K17" s="54">
        <f>SUMIF(E2:E51,"Whole House",F2:F51)</f>
        <v>0</v>
      </c>
      <c r="L17" s="36" t="e">
        <f>K17/K21</f>
        <v>#DIV/0!</v>
      </c>
    </row>
    <row r="18" spans="1:12" ht="12.75">
      <c r="A18" s="26">
        <v>17</v>
      </c>
      <c r="B18" s="26"/>
      <c r="C18" s="25"/>
      <c r="D18" s="25"/>
      <c r="E18" s="26"/>
      <c r="F18" s="30"/>
      <c r="G18" s="26"/>
      <c r="H18" s="9" t="s">
        <v>29</v>
      </c>
      <c r="I18" s="53">
        <f>COUNTIF(E2:E51,"Window")</f>
        <v>0</v>
      </c>
      <c r="J18" s="59" t="e">
        <f>I18/I21</f>
        <v>#DIV/0!</v>
      </c>
      <c r="K18" s="54">
        <f>SUMIF(E2:E51,"Window",F2:F51)</f>
        <v>0</v>
      </c>
      <c r="L18" s="36" t="e">
        <f>K18/K21</f>
        <v>#DIV/0!</v>
      </c>
    </row>
    <row r="19" spans="1:12" ht="12.75">
      <c r="A19" s="26">
        <v>18</v>
      </c>
      <c r="B19" s="26"/>
      <c r="C19" s="25"/>
      <c r="D19" s="25"/>
      <c r="E19" s="26"/>
      <c r="F19" s="30"/>
      <c r="G19" s="26"/>
      <c r="H19" s="9" t="s">
        <v>47</v>
      </c>
      <c r="I19" s="53">
        <f>COUNTIF(E2:E51,"Hoot")</f>
        <v>0</v>
      </c>
      <c r="J19" s="36" t="e">
        <f>I19/I21</f>
        <v>#DIV/0!</v>
      </c>
      <c r="K19" s="54">
        <f>SUMIF(E2:E51,"Hoot",F2:F51)</f>
        <v>0</v>
      </c>
      <c r="L19" s="36" t="e">
        <f>K19/K21</f>
        <v>#DIV/0!</v>
      </c>
    </row>
    <row r="20" spans="1:12" ht="12.75">
      <c r="A20" s="26">
        <v>19</v>
      </c>
      <c r="B20" s="26"/>
      <c r="C20" s="25"/>
      <c r="D20" s="25"/>
      <c r="E20" s="26"/>
      <c r="F20" s="30"/>
      <c r="G20" s="26"/>
      <c r="H20" s="9" t="s">
        <v>49</v>
      </c>
      <c r="I20" s="53">
        <f>COUNTIF(E2:E51,"T&amp;M")</f>
        <v>0</v>
      </c>
      <c r="J20" s="36" t="e">
        <f>I20/I21</f>
        <v>#DIV/0!</v>
      </c>
      <c r="K20" s="54">
        <f>SUMIF(E2:E51,"T &amp; M",F2:F51)</f>
        <v>0</v>
      </c>
      <c r="L20" s="36" t="e">
        <f>K20/K21</f>
        <v>#DIV/0!</v>
      </c>
    </row>
    <row r="21" spans="1:12" ht="12.75">
      <c r="A21">
        <v>20</v>
      </c>
      <c r="B21" s="26"/>
      <c r="C21" s="25"/>
      <c r="D21" s="25"/>
      <c r="E21" s="26"/>
      <c r="F21" s="30"/>
      <c r="G21" s="26"/>
      <c r="H21" s="9" t="s">
        <v>13</v>
      </c>
      <c r="I21" s="55">
        <f>SUM(I2:I20)</f>
        <v>0</v>
      </c>
      <c r="J21" s="36" t="e">
        <f>SUM(J2:J19)</f>
        <v>#DIV/0!</v>
      </c>
      <c r="K21" s="65">
        <f>SUM(K2:K20)</f>
        <v>0</v>
      </c>
      <c r="L21" s="36" t="e">
        <f>SUM(L2:L20)</f>
        <v>#DIV/0!</v>
      </c>
    </row>
    <row r="22" spans="1:12" ht="22.5">
      <c r="A22">
        <v>21</v>
      </c>
      <c r="B22" s="26"/>
      <c r="C22" s="25"/>
      <c r="D22" s="25"/>
      <c r="E22" s="26"/>
      <c r="F22" s="30"/>
      <c r="G22" s="26"/>
      <c r="H22" s="52" t="s">
        <v>3</v>
      </c>
      <c r="I22" s="37" t="s">
        <v>54</v>
      </c>
      <c r="J22" s="37" t="s">
        <v>58</v>
      </c>
      <c r="K22" s="37" t="s">
        <v>57</v>
      </c>
      <c r="L22" s="37" t="s">
        <v>59</v>
      </c>
    </row>
    <row r="23" spans="1:12" ht="12.75">
      <c r="A23">
        <v>22</v>
      </c>
      <c r="B23" s="26"/>
      <c r="C23" s="25"/>
      <c r="D23" s="25"/>
      <c r="E23" s="26"/>
      <c r="F23" s="30"/>
      <c r="G23" s="26"/>
      <c r="H23" s="32" t="s">
        <v>25</v>
      </c>
      <c r="I23" s="53">
        <f>COUNTIF(D2:D51,"Employee Referral")</f>
        <v>0</v>
      </c>
      <c r="J23" s="36" t="e">
        <f>I23/I36</f>
        <v>#DIV/0!</v>
      </c>
      <c r="K23" s="54">
        <f>SUMIF(D2:D51,"Employee Referral",F2:F51)</f>
        <v>0</v>
      </c>
      <c r="L23" s="36" t="e">
        <f>K23/K36</f>
        <v>#DIV/0!</v>
      </c>
    </row>
    <row r="24" spans="1:12" ht="12.75">
      <c r="A24">
        <v>23</v>
      </c>
      <c r="B24" s="26"/>
      <c r="C24" s="25"/>
      <c r="D24" s="25"/>
      <c r="E24" s="26"/>
      <c r="F24" s="30"/>
      <c r="G24" s="26"/>
      <c r="H24" s="9" t="s">
        <v>26</v>
      </c>
      <c r="I24" s="53">
        <f>COUNTIF(D2:D51,"Client Referral")</f>
        <v>0</v>
      </c>
      <c r="J24" s="36" t="e">
        <f>I24/I36</f>
        <v>#DIV/0!</v>
      </c>
      <c r="K24" s="54">
        <f>SUMIF(D2:D51,"Client Referral",F2:F51)</f>
        <v>0</v>
      </c>
      <c r="L24" s="36" t="e">
        <f>K24/K36</f>
        <v>#DIV/0!</v>
      </c>
    </row>
    <row r="25" spans="1:12" ht="12.75">
      <c r="A25">
        <v>24</v>
      </c>
      <c r="B25" s="26"/>
      <c r="C25" s="25"/>
      <c r="D25" s="25"/>
      <c r="E25" s="26"/>
      <c r="F25" s="30"/>
      <c r="G25" s="26"/>
      <c r="H25" s="9" t="s">
        <v>21</v>
      </c>
      <c r="I25" s="53">
        <f>COUNTIF(D2:D51,"Sub-Contractor")</f>
        <v>0</v>
      </c>
      <c r="J25" s="36" t="e">
        <f>I25/I36</f>
        <v>#DIV/0!</v>
      </c>
      <c r="K25" s="54">
        <f>SUMIF(D2:D51,"Sub-Contractor",F2:F51)</f>
        <v>0</v>
      </c>
      <c r="L25" s="36" t="e">
        <f>K25/K36</f>
        <v>#DIV/0!</v>
      </c>
    </row>
    <row r="26" spans="1:12" ht="12.75">
      <c r="A26">
        <v>25</v>
      </c>
      <c r="B26" s="26"/>
      <c r="C26" s="25"/>
      <c r="D26" s="25"/>
      <c r="E26" s="26"/>
      <c r="F26" s="30"/>
      <c r="G26" s="26"/>
      <c r="H26" s="9" t="s">
        <v>40</v>
      </c>
      <c r="I26" s="53">
        <f>COUNTIF(D2:D51,"Yard Sign")</f>
        <v>0</v>
      </c>
      <c r="J26" s="36" t="e">
        <f>I26/I36</f>
        <v>#DIV/0!</v>
      </c>
      <c r="K26" s="54">
        <f>SUMIF(D2:D51,"Yard Sign",F2:F51)</f>
        <v>0</v>
      </c>
      <c r="L26" s="36" t="e">
        <f>K26/K36</f>
        <v>#DIV/0!</v>
      </c>
    </row>
    <row r="27" spans="1:12" ht="12.75">
      <c r="A27">
        <v>26</v>
      </c>
      <c r="B27" s="26"/>
      <c r="C27" s="25"/>
      <c r="D27" s="25"/>
      <c r="E27" s="26"/>
      <c r="F27" s="30"/>
      <c r="G27" s="26"/>
      <c r="H27" s="9" t="s">
        <v>41</v>
      </c>
      <c r="I27" s="53">
        <f>COUNTIF(D2:D51,"Print Ad")</f>
        <v>0</v>
      </c>
      <c r="J27" s="36" t="e">
        <f>I27/I36</f>
        <v>#DIV/0!</v>
      </c>
      <c r="K27" s="54">
        <f>SUMIF(D2:D51,"Print Ad",F2:F51)</f>
        <v>0</v>
      </c>
      <c r="L27" s="36" t="e">
        <f>K27/K36</f>
        <v>#DIV/0!</v>
      </c>
    </row>
    <row r="28" spans="1:12" ht="12.75">
      <c r="A28">
        <v>27</v>
      </c>
      <c r="B28" s="26"/>
      <c r="C28" s="25"/>
      <c r="D28" s="25"/>
      <c r="E28" s="26"/>
      <c r="F28" s="30"/>
      <c r="G28" s="26"/>
      <c r="H28" s="9" t="s">
        <v>43</v>
      </c>
      <c r="I28" s="53">
        <f>COUNTIF(D2:D51,"TV")</f>
        <v>0</v>
      </c>
      <c r="J28" s="36" t="e">
        <f>I28/I36</f>
        <v>#DIV/0!</v>
      </c>
      <c r="K28" s="54">
        <f>SUMIF(D2:D51,"TV",F2:F51)</f>
        <v>0</v>
      </c>
      <c r="L28" s="36" t="e">
        <f>K28/K36</f>
        <v>#DIV/0!</v>
      </c>
    </row>
    <row r="29" spans="1:12" ht="12.75">
      <c r="A29">
        <v>28</v>
      </c>
      <c r="B29" s="26"/>
      <c r="C29" s="25"/>
      <c r="D29" s="25"/>
      <c r="E29" s="26"/>
      <c r="F29" s="30"/>
      <c r="G29" s="26"/>
      <c r="H29" s="9" t="s">
        <v>42</v>
      </c>
      <c r="I29" s="53">
        <f>COUNTIF(D2:D51,"Radio")</f>
        <v>0</v>
      </c>
      <c r="J29" s="36" t="e">
        <f>I29/I36</f>
        <v>#DIV/0!</v>
      </c>
      <c r="K29" s="54">
        <f>SUMIF(D2:D51,"Radio",F2:F51)</f>
        <v>0</v>
      </c>
      <c r="L29" s="36" t="e">
        <f>K29/K36</f>
        <v>#DIV/0!</v>
      </c>
    </row>
    <row r="30" spans="1:12" ht="12.75">
      <c r="A30">
        <v>29</v>
      </c>
      <c r="B30" s="26"/>
      <c r="C30" s="25"/>
      <c r="D30" s="25"/>
      <c r="E30" s="26"/>
      <c r="F30" s="30"/>
      <c r="G30" s="26"/>
      <c r="H30" s="9" t="s">
        <v>11</v>
      </c>
      <c r="I30" s="53">
        <f>COUNTIF(D2:D51,"Yellow Pages")</f>
        <v>0</v>
      </c>
      <c r="J30" s="36" t="e">
        <f>I30/I36</f>
        <v>#DIV/0!</v>
      </c>
      <c r="K30" s="54">
        <f>SUMIF(D2:D51,"Yellow Pages",F2:F51)</f>
        <v>0</v>
      </c>
      <c r="L30" s="36" t="e">
        <f>K30/K36</f>
        <v>#DIV/0!</v>
      </c>
    </row>
    <row r="31" spans="1:12" ht="12.75">
      <c r="A31">
        <v>30</v>
      </c>
      <c r="B31" s="26"/>
      <c r="C31" s="25"/>
      <c r="D31" s="25"/>
      <c r="E31" s="26"/>
      <c r="F31" s="30"/>
      <c r="G31" s="26"/>
      <c r="H31" s="9" t="s">
        <v>9</v>
      </c>
      <c r="I31" s="53">
        <f>COUNTIF(D2:D51,"Repeat Client")</f>
        <v>0</v>
      </c>
      <c r="J31" s="36" t="e">
        <f>I31/I36</f>
        <v>#DIV/0!</v>
      </c>
      <c r="K31" s="54">
        <f>SUMIF(D2:D51,"Repeat Client",F2:F51)</f>
        <v>0</v>
      </c>
      <c r="L31" s="36" t="e">
        <f>K31/K36</f>
        <v>#DIV/0!</v>
      </c>
    </row>
    <row r="32" spans="1:12" ht="12.75">
      <c r="A32">
        <v>31</v>
      </c>
      <c r="B32" s="26"/>
      <c r="C32" s="25"/>
      <c r="D32" s="25"/>
      <c r="E32" s="26"/>
      <c r="F32" s="30"/>
      <c r="G32" s="26"/>
      <c r="H32" s="32" t="s">
        <v>20</v>
      </c>
      <c r="I32" s="53">
        <f>COUNTIF(D2:D51,"Name Recognition")</f>
        <v>0</v>
      </c>
      <c r="J32" s="36" t="e">
        <f>I32/I36</f>
        <v>#DIV/0!</v>
      </c>
      <c r="K32" s="54">
        <f>SUMIF(D2:D51,"Name Recognition",F2:F51)</f>
        <v>0</v>
      </c>
      <c r="L32" s="36" t="e">
        <f>K32/K36</f>
        <v>#DIV/0!</v>
      </c>
    </row>
    <row r="33" spans="1:12" ht="12.75">
      <c r="A33">
        <v>32</v>
      </c>
      <c r="B33" s="26"/>
      <c r="C33" s="25"/>
      <c r="D33" s="25"/>
      <c r="E33" s="26"/>
      <c r="F33" s="30"/>
      <c r="G33" s="26"/>
      <c r="H33" s="9" t="s">
        <v>44</v>
      </c>
      <c r="I33" s="53">
        <f>COUNTIF(D2:D51,"Home Show")</f>
        <v>0</v>
      </c>
      <c r="J33" s="36" t="e">
        <f>I33/I36</f>
        <v>#DIV/0!</v>
      </c>
      <c r="K33" s="54">
        <f>SUMIF(D2:D51,"Home Show",F2:F51)</f>
        <v>0</v>
      </c>
      <c r="L33" s="36" t="e">
        <f>K33/K36</f>
        <v>#DIV/0!</v>
      </c>
    </row>
    <row r="34" spans="1:12" s="26" customFormat="1" ht="12.75">
      <c r="A34">
        <v>33</v>
      </c>
      <c r="C34" s="25"/>
      <c r="D34" s="25"/>
      <c r="F34" s="30"/>
      <c r="H34" s="31" t="s">
        <v>47</v>
      </c>
      <c r="I34" s="56">
        <f>COUNTIF(D2:D51,"Hoot")</f>
        <v>0</v>
      </c>
      <c r="J34" s="41" t="e">
        <f>I34/I36</f>
        <v>#DIV/0!</v>
      </c>
      <c r="K34" s="57">
        <f>SUMIF(D2:D51,"Hoot",F2:F51)</f>
        <v>0</v>
      </c>
      <c r="L34" s="41" t="e">
        <f>K34/K36</f>
        <v>#DIV/0!</v>
      </c>
    </row>
    <row r="35" spans="1:12" s="26" customFormat="1" ht="12.75">
      <c r="A35">
        <v>34</v>
      </c>
      <c r="C35" s="25"/>
      <c r="D35" s="25"/>
      <c r="F35" s="30"/>
      <c r="H35" s="31"/>
      <c r="I35" s="56"/>
      <c r="J35" s="56"/>
      <c r="K35" s="56"/>
      <c r="L35" s="56"/>
    </row>
    <row r="36" spans="1:12" s="26" customFormat="1" ht="12.75">
      <c r="A36">
        <v>35</v>
      </c>
      <c r="C36" s="25"/>
      <c r="D36" s="25"/>
      <c r="F36" s="30"/>
      <c r="H36" s="9" t="s">
        <v>13</v>
      </c>
      <c r="I36" s="55">
        <f>SUM(I23:I33)</f>
        <v>0</v>
      </c>
      <c r="J36" s="41" t="e">
        <f>SUM(J23:J35)</f>
        <v>#DIV/0!</v>
      </c>
      <c r="K36" s="66">
        <f>SUM(K23:K34)</f>
        <v>0</v>
      </c>
      <c r="L36" s="41" t="e">
        <f>SUM(L23:L34)</f>
        <v>#DIV/0!</v>
      </c>
    </row>
    <row r="37" spans="1:12" s="26" customFormat="1" ht="18.75">
      <c r="A37">
        <v>36</v>
      </c>
      <c r="C37" s="25"/>
      <c r="D37" s="25"/>
      <c r="F37" s="30"/>
      <c r="H37" s="48" t="s">
        <v>53</v>
      </c>
      <c r="I37" s="53"/>
      <c r="J37" s="36" t="e">
        <f>J23+J24+J25+J31</f>
        <v>#DIV/0!</v>
      </c>
      <c r="K37" s="56"/>
      <c r="L37" s="56"/>
    </row>
    <row r="38" spans="1:7" ht="12.75">
      <c r="A38">
        <v>37</v>
      </c>
      <c r="B38" s="26"/>
      <c r="C38" s="25"/>
      <c r="D38" s="25"/>
      <c r="E38" s="26"/>
      <c r="F38" s="30"/>
      <c r="G38" s="26"/>
    </row>
    <row r="39" spans="1:7" ht="12.75">
      <c r="A39">
        <v>38</v>
      </c>
      <c r="B39" s="26"/>
      <c r="C39" s="25"/>
      <c r="D39" s="25"/>
      <c r="E39" s="26"/>
      <c r="F39" s="30"/>
      <c r="G39" s="26"/>
    </row>
    <row r="40" spans="1:7" ht="12.75">
      <c r="A40">
        <v>39</v>
      </c>
      <c r="B40" s="26"/>
      <c r="C40" s="25"/>
      <c r="D40" s="25"/>
      <c r="E40" s="26"/>
      <c r="F40" s="30"/>
      <c r="G40" s="26"/>
    </row>
    <row r="41" spans="1:7" ht="12.75">
      <c r="A41">
        <v>40</v>
      </c>
      <c r="B41" s="26"/>
      <c r="C41" s="25"/>
      <c r="D41" s="25"/>
      <c r="E41" s="26"/>
      <c r="F41" s="30"/>
      <c r="G41" s="26"/>
    </row>
    <row r="42" spans="1:7" ht="12.75">
      <c r="A42">
        <v>41</v>
      </c>
      <c r="B42" s="26"/>
      <c r="C42" s="25"/>
      <c r="D42" s="25"/>
      <c r="E42" s="26"/>
      <c r="F42" s="30"/>
      <c r="G42" s="26"/>
    </row>
    <row r="43" spans="1:7" ht="12.75">
      <c r="A43">
        <v>42</v>
      </c>
      <c r="B43" s="26"/>
      <c r="C43" s="25"/>
      <c r="D43" s="25"/>
      <c r="E43" s="26"/>
      <c r="F43" s="30"/>
      <c r="G43" s="26"/>
    </row>
    <row r="44" spans="1:7" ht="12.75">
      <c r="A44">
        <v>43</v>
      </c>
      <c r="B44" s="26"/>
      <c r="C44" s="25"/>
      <c r="D44" s="25"/>
      <c r="E44" s="26"/>
      <c r="F44" s="30"/>
      <c r="G44" s="26"/>
    </row>
    <row r="45" spans="1:7" ht="12.75">
      <c r="A45">
        <v>44</v>
      </c>
      <c r="B45" s="26"/>
      <c r="C45" s="25"/>
      <c r="D45" s="25"/>
      <c r="E45" s="26"/>
      <c r="F45" s="30"/>
      <c r="G45" s="26"/>
    </row>
    <row r="46" spans="1:7" ht="12.75">
      <c r="A46">
        <v>45</v>
      </c>
      <c r="B46" s="26"/>
      <c r="C46" s="25"/>
      <c r="D46" s="25"/>
      <c r="E46" s="26"/>
      <c r="F46" s="30"/>
      <c r="G46" s="26"/>
    </row>
    <row r="47" spans="1:7" ht="12.75">
      <c r="A47">
        <v>46</v>
      </c>
      <c r="B47" s="26"/>
      <c r="C47" s="25"/>
      <c r="D47" s="25"/>
      <c r="E47" s="26"/>
      <c r="F47" s="30"/>
      <c r="G47" s="26"/>
    </row>
    <row r="48" spans="1:7" ht="12.75">
      <c r="A48">
        <v>47</v>
      </c>
      <c r="B48" s="26"/>
      <c r="C48" s="25"/>
      <c r="D48" s="25"/>
      <c r="E48" s="26"/>
      <c r="F48" s="30"/>
      <c r="G48" s="26"/>
    </row>
    <row r="49" spans="1:7" ht="12.75">
      <c r="A49">
        <v>48</v>
      </c>
      <c r="B49" s="26"/>
      <c r="C49" s="25"/>
      <c r="D49" s="25"/>
      <c r="E49" s="26"/>
      <c r="F49" s="30"/>
      <c r="G49" s="26"/>
    </row>
    <row r="50" spans="1:7" ht="12.75">
      <c r="A50">
        <v>49</v>
      </c>
      <c r="B50" s="26"/>
      <c r="C50" s="26"/>
      <c r="D50" s="26"/>
      <c r="E50" s="26"/>
      <c r="F50" s="26"/>
      <c r="G50" s="26"/>
    </row>
    <row r="51" spans="1:7" ht="12.75">
      <c r="A51">
        <v>50</v>
      </c>
      <c r="B51" s="26"/>
      <c r="C51" s="26"/>
      <c r="D51" s="26"/>
      <c r="E51" s="26"/>
      <c r="F51" s="26"/>
      <c r="G51" s="26"/>
    </row>
    <row r="52" spans="2:7" ht="12.75">
      <c r="B52" s="26"/>
      <c r="C52" s="26"/>
      <c r="D52" s="26"/>
      <c r="E52" s="26"/>
      <c r="F52" s="26"/>
      <c r="G52" s="26"/>
    </row>
    <row r="55" spans="1:9" ht="12.75">
      <c r="A55" s="5" t="s">
        <v>13</v>
      </c>
      <c r="B55">
        <f>SUM(B2:B51)</f>
        <v>0</v>
      </c>
      <c r="F55" s="63">
        <f>SUM(F2:F51)</f>
        <v>0</v>
      </c>
      <c r="G55">
        <f>SUM(G2:G51)</f>
        <v>0</v>
      </c>
      <c r="I55" s="9"/>
    </row>
    <row r="56" ht="12.75">
      <c r="I56" s="9"/>
    </row>
    <row r="57" spans="2:9" ht="15">
      <c r="B57" s="68" t="s">
        <v>14</v>
      </c>
      <c r="C57" s="69"/>
      <c r="D57" s="68"/>
      <c r="E57" s="46">
        <f>B55</f>
        <v>0</v>
      </c>
      <c r="F57" s="4"/>
      <c r="G57" s="20"/>
      <c r="H57" s="20"/>
      <c r="I57" s="9"/>
    </row>
    <row r="58" spans="2:9" ht="12.75">
      <c r="B58" s="68"/>
      <c r="C58" s="69"/>
      <c r="D58" s="68"/>
      <c r="E58" s="9"/>
      <c r="F58" s="4"/>
      <c r="G58" s="9"/>
      <c r="I58" s="9"/>
    </row>
    <row r="59" spans="2:7" ht="12.75">
      <c r="B59" s="68"/>
      <c r="C59" s="69"/>
      <c r="D59" s="68"/>
      <c r="E59" s="9"/>
      <c r="F59" s="4"/>
      <c r="G59" s="9"/>
    </row>
    <row r="60" spans="2:10" ht="12.75">
      <c r="B60" s="68" t="s">
        <v>15</v>
      </c>
      <c r="C60" s="69"/>
      <c r="D60" s="68"/>
      <c r="E60" s="47">
        <f>F55-E61</f>
        <v>0</v>
      </c>
      <c r="F60" s="4"/>
      <c r="G60" s="9"/>
      <c r="I60" s="9"/>
      <c r="J60" s="31"/>
    </row>
    <row r="61" spans="2:7" ht="12.75">
      <c r="B61" s="68" t="s">
        <v>16</v>
      </c>
      <c r="C61" s="69"/>
      <c r="D61" s="68"/>
      <c r="E61" s="11">
        <f>SUMIF(G2:G51,"&gt;0",F2:F51)</f>
        <v>0</v>
      </c>
      <c r="F61" s="4"/>
      <c r="G61" s="9"/>
    </row>
    <row r="62" spans="2:7" ht="12.75">
      <c r="B62" s="7"/>
      <c r="C62" s="8"/>
      <c r="D62" s="7"/>
      <c r="E62" s="11"/>
      <c r="F62" s="4"/>
      <c r="G62" s="9"/>
    </row>
    <row r="63" spans="2:7" ht="12.75">
      <c r="B63" s="70" t="s">
        <v>17</v>
      </c>
      <c r="C63" s="71"/>
      <c r="D63" s="70"/>
      <c r="E63" s="12" t="e">
        <f>G55/E57</f>
        <v>#DIV/0!</v>
      </c>
      <c r="F63" s="4"/>
      <c r="G63" s="9"/>
    </row>
    <row r="64" spans="2:7" ht="12.75">
      <c r="B64" s="70" t="s">
        <v>18</v>
      </c>
      <c r="C64" s="70"/>
      <c r="D64" s="70"/>
      <c r="E64" s="12" t="e">
        <f>E61/E60</f>
        <v>#DIV/0!</v>
      </c>
      <c r="F64" s="4"/>
      <c r="G64" s="9"/>
    </row>
    <row r="65" spans="2:7" ht="12.75">
      <c r="B65" s="70"/>
      <c r="C65" s="71"/>
      <c r="D65" s="70"/>
      <c r="E65" s="9"/>
      <c r="F65" s="4"/>
      <c r="G65" s="9"/>
    </row>
    <row r="66" spans="2:7" ht="12.75">
      <c r="B66" s="70" t="s">
        <v>28</v>
      </c>
      <c r="C66" s="71"/>
      <c r="D66" s="70"/>
      <c r="E66" s="10" t="e">
        <f>E61/G55</f>
        <v>#DIV/0!</v>
      </c>
      <c r="F66" s="4"/>
      <c r="G66" s="9"/>
    </row>
    <row r="67" spans="2:7" ht="12.75">
      <c r="B67" s="70" t="s">
        <v>24</v>
      </c>
      <c r="C67" s="71"/>
      <c r="D67" s="70"/>
      <c r="E67" s="10" t="e">
        <f>F55/B55</f>
        <v>#DIV/0!</v>
      </c>
      <c r="F67" s="4"/>
      <c r="G67" s="9"/>
    </row>
    <row r="68" spans="2:7" ht="12.75">
      <c r="B68" s="42"/>
      <c r="C68" s="43"/>
      <c r="D68" s="42"/>
      <c r="E68" s="10"/>
      <c r="F68" s="4"/>
      <c r="G68" s="9"/>
    </row>
    <row r="69" spans="3:7" ht="12.75">
      <c r="C69" s="3"/>
      <c r="D69" s="3"/>
      <c r="F69" s="4"/>
      <c r="G69" s="9"/>
    </row>
    <row r="70" spans="3:7" ht="12.75">
      <c r="C70" s="3"/>
      <c r="D70" s="3"/>
      <c r="F70" s="4"/>
      <c r="G70" s="9"/>
    </row>
    <row r="71" spans="3:7" ht="12.75">
      <c r="C71" s="3"/>
      <c r="D71" s="3"/>
      <c r="F71" s="4"/>
      <c r="G71" s="9"/>
    </row>
    <row r="72" spans="3:7" ht="12.75">
      <c r="C72" s="3"/>
      <c r="D72" s="3"/>
      <c r="F72" s="4"/>
      <c r="G72" s="9"/>
    </row>
    <row r="73" spans="3:7" ht="12.75">
      <c r="C73" s="3"/>
      <c r="D73" s="3"/>
      <c r="F73" s="4"/>
      <c r="G73" s="9"/>
    </row>
    <row r="74" spans="5:8" ht="12.75">
      <c r="E74" s="73" t="s">
        <v>27</v>
      </c>
      <c r="F74" s="73"/>
      <c r="G74" s="73"/>
      <c r="H74" s="73"/>
    </row>
    <row r="75" spans="5:8" ht="40.5" customHeight="1">
      <c r="E75" s="72" t="s">
        <v>19</v>
      </c>
      <c r="F75" s="72"/>
      <c r="G75" s="1" t="s">
        <v>22</v>
      </c>
      <c r="H75" s="2" t="s">
        <v>23</v>
      </c>
    </row>
    <row r="76" spans="5:8" ht="12.75">
      <c r="E76" s="14">
        <v>0</v>
      </c>
      <c r="F76" s="14">
        <v>2500</v>
      </c>
      <c r="G76" s="58">
        <f aca="true" t="shared" si="0" ref="G76:G83">SUMIF($F$2:$F$51,"&gt;"&amp;E76)-SUMIF($F$2:$F$51,"&gt;"&amp;F76)</f>
        <v>0</v>
      </c>
      <c r="H76" s="36" t="e">
        <f>G76/G85</f>
        <v>#DIV/0!</v>
      </c>
    </row>
    <row r="77" spans="5:9" ht="12.75">
      <c r="E77" s="14">
        <v>2501</v>
      </c>
      <c r="F77" s="14">
        <v>5000</v>
      </c>
      <c r="G77" s="15">
        <f t="shared" si="0"/>
        <v>0</v>
      </c>
      <c r="H77" s="36" t="e">
        <f>G77/G85</f>
        <v>#DIV/0!</v>
      </c>
      <c r="I77" s="13"/>
    </row>
    <row r="78" spans="5:8" ht="12.75">
      <c r="E78" s="14">
        <v>5001</v>
      </c>
      <c r="F78" s="14">
        <v>10000</v>
      </c>
      <c r="G78" s="15">
        <f t="shared" si="0"/>
        <v>0</v>
      </c>
      <c r="H78" s="36" t="e">
        <f>G78/G85</f>
        <v>#DIV/0!</v>
      </c>
    </row>
    <row r="79" spans="5:8" ht="12.75">
      <c r="E79" s="14">
        <v>10001</v>
      </c>
      <c r="F79" s="14">
        <v>25000</v>
      </c>
      <c r="G79" s="15">
        <f t="shared" si="0"/>
        <v>0</v>
      </c>
      <c r="H79" s="36" t="e">
        <f>G79/G85</f>
        <v>#DIV/0!</v>
      </c>
    </row>
    <row r="80" spans="5:8" ht="12.75">
      <c r="E80" s="14">
        <v>25001</v>
      </c>
      <c r="F80" s="14">
        <v>50000</v>
      </c>
      <c r="G80" s="15">
        <f t="shared" si="0"/>
        <v>0</v>
      </c>
      <c r="H80" s="36" t="e">
        <f>G80/G85</f>
        <v>#DIV/0!</v>
      </c>
    </row>
    <row r="81" spans="5:8" ht="12.75">
      <c r="E81" s="14">
        <v>50001</v>
      </c>
      <c r="F81" s="14">
        <v>75000</v>
      </c>
      <c r="G81" s="58">
        <f t="shared" si="0"/>
        <v>0</v>
      </c>
      <c r="H81" s="36" t="e">
        <f>G81/G85</f>
        <v>#DIV/0!</v>
      </c>
    </row>
    <row r="82" spans="5:8" ht="12.75">
      <c r="E82" s="14">
        <v>75001</v>
      </c>
      <c r="F82" s="14">
        <v>100000</v>
      </c>
      <c r="G82" s="15">
        <f t="shared" si="0"/>
        <v>0</v>
      </c>
      <c r="H82" s="36" t="e">
        <f>G82/G85</f>
        <v>#DIV/0!</v>
      </c>
    </row>
    <row r="83" spans="5:8" ht="12.75">
      <c r="E83" s="14">
        <v>100001</v>
      </c>
      <c r="F83" s="14">
        <v>500000</v>
      </c>
      <c r="G83" s="15">
        <f t="shared" si="0"/>
        <v>0</v>
      </c>
      <c r="H83" s="36" t="e">
        <f>G83/G85</f>
        <v>#DIV/0!</v>
      </c>
    </row>
    <row r="84" spans="5:8" ht="12.75">
      <c r="E84" s="4"/>
      <c r="F84" s="4"/>
      <c r="G84" s="3"/>
      <c r="H84" s="3"/>
    </row>
    <row r="85" spans="7:8" ht="12.75">
      <c r="G85" s="67">
        <f>SUM(G76:G84)</f>
        <v>0</v>
      </c>
      <c r="H85" s="12" t="e">
        <f>SUM(H76:H83)</f>
        <v>#DIV/0!</v>
      </c>
    </row>
  </sheetData>
  <mergeCells count="12">
    <mergeCell ref="B57:D57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E74:H74"/>
    <mergeCell ref="E75:F75"/>
  </mergeCells>
  <dataValidations count="3">
    <dataValidation type="list" allowBlank="1" showInputMessage="1" showErrorMessage="1" sqref="D17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D2:D16 D18:D49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E2:E49">
      <formula1>$H$2:$H$20</formula1>
    </dataValidation>
  </dataValidations>
  <printOptions/>
  <pageMargins left="0.75" right="0.75" top="1" bottom="1" header="0.5" footer="0.5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bestFit="1" customWidth="1"/>
    <col min="2" max="2" width="3.0039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6" width="12.28125" style="0" bestFit="1" customWidth="1"/>
    <col min="7" max="7" width="12.8515625" style="0" bestFit="1" customWidth="1"/>
    <col min="8" max="8" width="14.8515625" style="0" bestFit="1" customWidth="1"/>
    <col min="9" max="9" width="9.8515625" style="0" customWidth="1"/>
    <col min="10" max="10" width="11.00390625" style="0" bestFit="1" customWidth="1"/>
    <col min="11" max="12" width="12.28125" style="0" bestFit="1" customWidth="1"/>
  </cols>
  <sheetData>
    <row r="1" spans="1:12" s="23" customFormat="1" ht="30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0" t="s">
        <v>6</v>
      </c>
      <c r="H1" s="24" t="s">
        <v>4</v>
      </c>
      <c r="I1" s="37" t="s">
        <v>61</v>
      </c>
      <c r="J1" s="37" t="s">
        <v>58</v>
      </c>
      <c r="K1" s="37" t="s">
        <v>57</v>
      </c>
      <c r="L1" s="37" t="s">
        <v>59</v>
      </c>
    </row>
    <row r="2" spans="1:12" ht="12.75">
      <c r="A2" s="26">
        <v>1</v>
      </c>
      <c r="B2" s="26"/>
      <c r="C2" s="25"/>
      <c r="D2" s="25"/>
      <c r="E2" s="26"/>
      <c r="F2" s="30"/>
      <c r="G2" s="26"/>
      <c r="H2" s="9" t="s">
        <v>38</v>
      </c>
      <c r="I2" s="53">
        <f>COUNTIF(E2:E51,"addition")</f>
        <v>0</v>
      </c>
      <c r="J2" s="36" t="e">
        <f>I2/I21</f>
        <v>#DIV/0!</v>
      </c>
      <c r="K2" s="54">
        <f>SUMIF(E2:E51,"Addition",F2:F51)</f>
        <v>0</v>
      </c>
      <c r="L2" s="36" t="e">
        <f>K2/K21</f>
        <v>#DIV/0!</v>
      </c>
    </row>
    <row r="3" spans="1:12" ht="12.75">
      <c r="A3" s="26">
        <v>2</v>
      </c>
      <c r="B3" s="26"/>
      <c r="C3" s="25"/>
      <c r="D3" s="25"/>
      <c r="E3" s="26"/>
      <c r="F3" s="30"/>
      <c r="G3" s="26"/>
      <c r="H3" s="9" t="s">
        <v>30</v>
      </c>
      <c r="I3" s="53">
        <f>COUNTIF(E2:E51,"Basement")</f>
        <v>0</v>
      </c>
      <c r="J3" s="36" t="e">
        <f>I3/I21</f>
        <v>#DIV/0!</v>
      </c>
      <c r="K3" s="54">
        <f>SUMIF(E2:E51,"Basement",F2:F51)</f>
        <v>0</v>
      </c>
      <c r="L3" s="36" t="e">
        <f>K3/K21</f>
        <v>#DIV/0!</v>
      </c>
    </row>
    <row r="4" spans="1:12" ht="12.75">
      <c r="A4" s="26">
        <v>3</v>
      </c>
      <c r="B4" s="26"/>
      <c r="C4" s="25"/>
      <c r="D4" s="25"/>
      <c r="E4" s="26"/>
      <c r="F4" s="30"/>
      <c r="G4" s="26"/>
      <c r="H4" s="9" t="s">
        <v>8</v>
      </c>
      <c r="I4" s="53">
        <f>COUNTIF(E2:E51,"Bathroom")</f>
        <v>0</v>
      </c>
      <c r="J4" s="36" t="e">
        <f>I4/I21</f>
        <v>#DIV/0!</v>
      </c>
      <c r="K4" s="54">
        <f>SUMIF(E2:E51,"Bathroom",F2:F51)</f>
        <v>0</v>
      </c>
      <c r="L4" s="36" t="e">
        <f>K4/K21</f>
        <v>#DIV/0!</v>
      </c>
    </row>
    <row r="5" spans="1:12" ht="12.75">
      <c r="A5" s="26">
        <v>4</v>
      </c>
      <c r="B5" s="26"/>
      <c r="C5" s="25"/>
      <c r="D5" s="25"/>
      <c r="E5" s="26"/>
      <c r="F5" s="30"/>
      <c r="G5" s="26"/>
      <c r="H5" s="9" t="s">
        <v>31</v>
      </c>
      <c r="I5" s="53">
        <f>COUNTIF(E2:E51,"Commercial")</f>
        <v>0</v>
      </c>
      <c r="J5" s="36" t="e">
        <f>I5/I21</f>
        <v>#DIV/0!</v>
      </c>
      <c r="K5" s="54">
        <f>SUMIF(E2:E51,"Commercial",F2:F51)</f>
        <v>0</v>
      </c>
      <c r="L5" s="36" t="e">
        <f>K5/K21</f>
        <v>#DIV/0!</v>
      </c>
    </row>
    <row r="6" spans="1:12" ht="12.75">
      <c r="A6" s="26">
        <v>5</v>
      </c>
      <c r="B6" s="26"/>
      <c r="C6" s="25"/>
      <c r="D6" s="25"/>
      <c r="E6" s="26"/>
      <c r="F6" s="30"/>
      <c r="G6" s="26"/>
      <c r="H6" s="9" t="s">
        <v>32</v>
      </c>
      <c r="I6" s="53">
        <f>COUNTIF(E2:E51,"Countertop")</f>
        <v>0</v>
      </c>
      <c r="J6" s="36" t="e">
        <f>I6/I21</f>
        <v>#DIV/0!</v>
      </c>
      <c r="K6" s="54">
        <f>SUMIF(E2:E51,"Countertop",F2:F51)</f>
        <v>0</v>
      </c>
      <c r="L6" s="36" t="e">
        <f>K6/K21</f>
        <v>#DIV/0!</v>
      </c>
    </row>
    <row r="7" spans="1:12" ht="12.75">
      <c r="A7" s="26">
        <v>6</v>
      </c>
      <c r="B7" s="26"/>
      <c r="C7" s="25"/>
      <c r="D7" s="25"/>
      <c r="E7" s="26"/>
      <c r="F7" s="30"/>
      <c r="G7" s="26"/>
      <c r="H7" s="9" t="s">
        <v>39</v>
      </c>
      <c r="I7" s="53">
        <f>COUNTIF(E2:E51,"Custom House")</f>
        <v>0</v>
      </c>
      <c r="J7" s="36" t="e">
        <f>I7/I21</f>
        <v>#DIV/0!</v>
      </c>
      <c r="K7" s="54">
        <f>SUMIF(E2:E51,"Custom House",F2:F51)</f>
        <v>0</v>
      </c>
      <c r="L7" s="36" t="e">
        <f>K7/K21</f>
        <v>#DIV/0!</v>
      </c>
    </row>
    <row r="8" spans="1:12" ht="12.75">
      <c r="A8" s="26">
        <v>7</v>
      </c>
      <c r="B8" s="26"/>
      <c r="C8" s="25"/>
      <c r="D8" s="25"/>
      <c r="E8" s="26"/>
      <c r="F8" s="30"/>
      <c r="G8" s="26"/>
      <c r="H8" s="9" t="s">
        <v>33</v>
      </c>
      <c r="I8" s="53">
        <f>COUNTIF(E2:E51,"Deck")</f>
        <v>0</v>
      </c>
      <c r="J8" s="36" t="e">
        <f>I8/I21</f>
        <v>#DIV/0!</v>
      </c>
      <c r="K8" s="54">
        <f>SUMIF(E2:E51,"Deck",F2:F51)</f>
        <v>0</v>
      </c>
      <c r="L8" s="36" t="e">
        <f>K8/K21</f>
        <v>#DIV/0!</v>
      </c>
    </row>
    <row r="9" spans="1:12" ht="12.75">
      <c r="A9" s="26">
        <v>8</v>
      </c>
      <c r="B9" s="26"/>
      <c r="C9" s="25"/>
      <c r="D9" s="25"/>
      <c r="E9" s="26"/>
      <c r="F9" s="30"/>
      <c r="G9" s="26"/>
      <c r="H9" s="9" t="s">
        <v>10</v>
      </c>
      <c r="I9" s="53">
        <f>COUNTIF(E2:E51,"Drywall Repair")</f>
        <v>0</v>
      </c>
      <c r="J9" s="36" t="e">
        <f>I9/I21</f>
        <v>#DIV/0!</v>
      </c>
      <c r="K9" s="54">
        <f>SUMIF(E2:E51,"Drywall Repair",F2:F51)</f>
        <v>0</v>
      </c>
      <c r="L9" s="36" t="e">
        <f>K9/K21</f>
        <v>#DIV/0!</v>
      </c>
    </row>
    <row r="10" spans="1:12" ht="12.75">
      <c r="A10" s="26">
        <v>9</v>
      </c>
      <c r="B10" s="26"/>
      <c r="C10" s="25"/>
      <c r="D10" s="25"/>
      <c r="E10" s="26"/>
      <c r="F10" s="30"/>
      <c r="G10" s="26"/>
      <c r="H10" s="9" t="s">
        <v>34</v>
      </c>
      <c r="I10" s="53">
        <f>COUNTIF(E2:E51,"Exterior Repair")</f>
        <v>0</v>
      </c>
      <c r="J10" s="36" t="e">
        <f>I10/I21</f>
        <v>#DIV/0!</v>
      </c>
      <c r="K10" s="54">
        <f>SUMIF(E2:E51,"Exterior Repair",F2:F51)</f>
        <v>0</v>
      </c>
      <c r="L10" s="36" t="e">
        <f>K10/K21</f>
        <v>#DIV/0!</v>
      </c>
    </row>
    <row r="11" spans="1:12" ht="12.75">
      <c r="A11" s="26">
        <v>10</v>
      </c>
      <c r="B11" s="26"/>
      <c r="C11" s="25"/>
      <c r="D11" s="25"/>
      <c r="E11" s="26"/>
      <c r="F11" s="30"/>
      <c r="G11" s="26"/>
      <c r="H11" s="9" t="s">
        <v>12</v>
      </c>
      <c r="I11" s="53">
        <f>COUNTIF(E2:E51,"Framing")</f>
        <v>0</v>
      </c>
      <c r="J11" s="36" t="e">
        <f>I11/I21</f>
        <v>#DIV/0!</v>
      </c>
      <c r="K11" s="54">
        <f>SUMIF(E2:E51,"Framing",F2:F51)</f>
        <v>0</v>
      </c>
      <c r="L11" s="36" t="e">
        <f>K11/K21</f>
        <v>#DIV/0!</v>
      </c>
    </row>
    <row r="12" spans="1:12" ht="12.75">
      <c r="A12" s="26">
        <v>11</v>
      </c>
      <c r="B12" s="26"/>
      <c r="C12" s="25"/>
      <c r="D12" s="25"/>
      <c r="E12" s="26"/>
      <c r="F12" s="30"/>
      <c r="G12" s="26"/>
      <c r="H12" s="9" t="s">
        <v>48</v>
      </c>
      <c r="I12" s="53">
        <f>COUNTIF(E2:E51,"Misc Interior")</f>
        <v>0</v>
      </c>
      <c r="J12" s="36" t="e">
        <f>I12/I21</f>
        <v>#DIV/0!</v>
      </c>
      <c r="K12" s="54">
        <f>SUMIF(E2:E51,"Misc Interior",F2:F51)</f>
        <v>0</v>
      </c>
      <c r="L12" s="36" t="e">
        <f>K12/K21</f>
        <v>#DIV/0!</v>
      </c>
    </row>
    <row r="13" spans="1:12" ht="12.75">
      <c r="A13" s="26">
        <v>12</v>
      </c>
      <c r="B13" s="26"/>
      <c r="C13" s="25"/>
      <c r="D13" s="25"/>
      <c r="E13" s="26"/>
      <c r="F13" s="30"/>
      <c r="G13" s="26"/>
      <c r="H13" s="9" t="s">
        <v>7</v>
      </c>
      <c r="I13" s="53">
        <f>COUNTIF(E2:E51,"Kitchen")</f>
        <v>0</v>
      </c>
      <c r="J13" s="36" t="e">
        <f>I13/I21</f>
        <v>#DIV/0!</v>
      </c>
      <c r="K13" s="54">
        <f>SUMIF(E2:E51,"Kitchen",F2:F51)</f>
        <v>0</v>
      </c>
      <c r="L13" s="36" t="e">
        <f>K13/K21</f>
        <v>#DIV/0!</v>
      </c>
    </row>
    <row r="14" spans="1:12" ht="12.75">
      <c r="A14" s="26">
        <v>13</v>
      </c>
      <c r="B14" s="26"/>
      <c r="C14" s="25"/>
      <c r="D14" s="25"/>
      <c r="E14" s="26"/>
      <c r="F14" s="30"/>
      <c r="G14" s="26"/>
      <c r="H14" s="9" t="s">
        <v>50</v>
      </c>
      <c r="I14" s="53">
        <f>COUNTIF(E2:E51,"Misc Exterior")</f>
        <v>0</v>
      </c>
      <c r="J14" s="36" t="e">
        <f>I14/I21</f>
        <v>#DIV/0!</v>
      </c>
      <c r="K14" s="54">
        <f>SUMIF(E2:E51,"Misc Exterior",F2:F51)</f>
        <v>0</v>
      </c>
      <c r="L14" s="36" t="e">
        <f>K14/K21</f>
        <v>#DIV/0!</v>
      </c>
    </row>
    <row r="15" spans="1:12" ht="12.75">
      <c r="A15" s="26">
        <v>14</v>
      </c>
      <c r="B15" s="26"/>
      <c r="C15" s="25"/>
      <c r="D15" s="25"/>
      <c r="E15" s="26"/>
      <c r="F15" s="30"/>
      <c r="G15" s="26"/>
      <c r="H15" s="9" t="s">
        <v>51</v>
      </c>
      <c r="I15" s="53">
        <f>COUNTIF(E2:E51,"Shower")</f>
        <v>0</v>
      </c>
      <c r="J15" s="36" t="e">
        <f>I15/I21</f>
        <v>#DIV/0!</v>
      </c>
      <c r="K15" s="54">
        <f>SUMIF(E2:E51,"Shower",F2:F51)</f>
        <v>0</v>
      </c>
      <c r="L15" s="36" t="e">
        <f>K15/K21</f>
        <v>#DIV/0!</v>
      </c>
    </row>
    <row r="16" spans="1:12" ht="12.75">
      <c r="A16" s="26">
        <v>15</v>
      </c>
      <c r="B16" s="26"/>
      <c r="C16" s="25"/>
      <c r="D16" s="25"/>
      <c r="E16" s="26"/>
      <c r="F16" s="30"/>
      <c r="G16" s="26"/>
      <c r="H16" s="9" t="s">
        <v>35</v>
      </c>
      <c r="I16" s="53">
        <f>COUNTIF(E2:E51,"Siding")</f>
        <v>0</v>
      </c>
      <c r="J16" s="36" t="e">
        <f>I16/I21</f>
        <v>#DIV/0!</v>
      </c>
      <c r="K16" s="54">
        <f>SUMIF(E2:E51,"Siding",F2:F51)</f>
        <v>0</v>
      </c>
      <c r="L16" s="36" t="e">
        <f>K16/K21</f>
        <v>#DIV/0!</v>
      </c>
    </row>
    <row r="17" spans="1:12" ht="12.75">
      <c r="A17" s="26">
        <v>16</v>
      </c>
      <c r="B17" s="26"/>
      <c r="C17" s="25"/>
      <c r="D17" s="25"/>
      <c r="E17" s="26"/>
      <c r="F17" s="30"/>
      <c r="G17" s="26"/>
      <c r="H17" s="9" t="s">
        <v>36</v>
      </c>
      <c r="I17" s="53">
        <f>COUNTIF(E2:E51,"Whole House")</f>
        <v>0</v>
      </c>
      <c r="J17" s="36" t="e">
        <f>I17/I21</f>
        <v>#DIV/0!</v>
      </c>
      <c r="K17" s="54">
        <f>SUMIF(E2:E51,"Whole House",F2:F51)</f>
        <v>0</v>
      </c>
      <c r="L17" s="36" t="e">
        <f>K17/K21</f>
        <v>#DIV/0!</v>
      </c>
    </row>
    <row r="18" spans="1:12" ht="12.75">
      <c r="A18" s="26">
        <v>17</v>
      </c>
      <c r="B18" s="26"/>
      <c r="C18" s="25"/>
      <c r="D18" s="25"/>
      <c r="E18" s="26"/>
      <c r="F18" s="30"/>
      <c r="G18" s="26"/>
      <c r="H18" s="9" t="s">
        <v>29</v>
      </c>
      <c r="I18" s="53">
        <f>COUNTIF(E2:E51,"Window")</f>
        <v>0</v>
      </c>
      <c r="J18" s="59" t="e">
        <f>I18/I21</f>
        <v>#DIV/0!</v>
      </c>
      <c r="K18" s="54">
        <f>SUMIF(E2:E51,"Window",F2:F51)</f>
        <v>0</v>
      </c>
      <c r="L18" s="36" t="e">
        <f>K18/K21</f>
        <v>#DIV/0!</v>
      </c>
    </row>
    <row r="19" spans="1:12" ht="12.75">
      <c r="A19" s="26">
        <v>18</v>
      </c>
      <c r="B19" s="26"/>
      <c r="C19" s="25"/>
      <c r="D19" s="25"/>
      <c r="E19" s="26"/>
      <c r="F19" s="30"/>
      <c r="G19" s="26"/>
      <c r="H19" s="9" t="s">
        <v>47</v>
      </c>
      <c r="I19" s="53">
        <f>COUNTIF(E2:E51,"Hoot")</f>
        <v>0</v>
      </c>
      <c r="J19" s="36" t="e">
        <f>I19/I21</f>
        <v>#DIV/0!</v>
      </c>
      <c r="K19" s="54">
        <f>SUMIF(E2:E51,"Hoot",F2:F51)</f>
        <v>0</v>
      </c>
      <c r="L19" s="36" t="e">
        <f>K19/K21</f>
        <v>#DIV/0!</v>
      </c>
    </row>
    <row r="20" spans="1:12" ht="12.75">
      <c r="A20" s="26">
        <v>19</v>
      </c>
      <c r="B20" s="26"/>
      <c r="C20" s="25"/>
      <c r="D20" s="25"/>
      <c r="E20" s="26"/>
      <c r="F20" s="30"/>
      <c r="G20" s="26"/>
      <c r="H20" s="9" t="s">
        <v>49</v>
      </c>
      <c r="I20" s="53">
        <f>COUNTIF(E2:E51,"T&amp;M")</f>
        <v>0</v>
      </c>
      <c r="J20" s="36" t="e">
        <f>I20/I21</f>
        <v>#DIV/0!</v>
      </c>
      <c r="K20" s="54">
        <f>SUMIF(E2:E51,"T &amp; M",F2:F51)</f>
        <v>0</v>
      </c>
      <c r="L20" s="36" t="e">
        <f>K20/K21</f>
        <v>#DIV/0!</v>
      </c>
    </row>
    <row r="21" spans="1:12" ht="12.75">
      <c r="A21">
        <v>20</v>
      </c>
      <c r="C21" s="3"/>
      <c r="D21" s="25"/>
      <c r="F21" s="4"/>
      <c r="H21" s="9" t="s">
        <v>13</v>
      </c>
      <c r="I21" s="55">
        <f>SUM(I2:I20)</f>
        <v>0</v>
      </c>
      <c r="J21" s="36" t="e">
        <f>SUM(J2:J19)</f>
        <v>#DIV/0!</v>
      </c>
      <c r="K21" s="65">
        <f>SUM(K2:K20)</f>
        <v>0</v>
      </c>
      <c r="L21" s="36" t="e">
        <f>SUM(L2:L20)</f>
        <v>#DIV/0!</v>
      </c>
    </row>
    <row r="22" spans="1:12" ht="22.5">
      <c r="A22">
        <v>21</v>
      </c>
      <c r="B22" s="26"/>
      <c r="C22" s="25"/>
      <c r="D22" s="25"/>
      <c r="E22" s="26"/>
      <c r="F22" s="30"/>
      <c r="G22" s="26"/>
      <c r="H22" s="52" t="s">
        <v>3</v>
      </c>
      <c r="I22" s="37" t="s">
        <v>54</v>
      </c>
      <c r="J22" s="37" t="s">
        <v>58</v>
      </c>
      <c r="K22" s="37" t="s">
        <v>57</v>
      </c>
      <c r="L22" s="37" t="s">
        <v>59</v>
      </c>
    </row>
    <row r="23" spans="1:12" ht="12.75">
      <c r="A23">
        <v>22</v>
      </c>
      <c r="B23" s="26"/>
      <c r="C23" s="25"/>
      <c r="D23" s="25"/>
      <c r="E23" s="26"/>
      <c r="F23" s="30"/>
      <c r="G23" s="26"/>
      <c r="H23" s="32" t="s">
        <v>25</v>
      </c>
      <c r="I23" s="53">
        <f>COUNTIF(D2:D51,"Employee Referral")</f>
        <v>0</v>
      </c>
      <c r="J23" s="36" t="e">
        <f>I23/I36</f>
        <v>#DIV/0!</v>
      </c>
      <c r="K23" s="54">
        <f>SUMIF(D2:D51,"Employee Referral",F2:F51)</f>
        <v>0</v>
      </c>
      <c r="L23" s="36" t="e">
        <f>K23/K36</f>
        <v>#DIV/0!</v>
      </c>
    </row>
    <row r="24" spans="1:12" ht="12.75">
      <c r="A24">
        <v>23</v>
      </c>
      <c r="B24" s="26"/>
      <c r="C24" s="25"/>
      <c r="D24" s="25"/>
      <c r="E24" s="26"/>
      <c r="F24" s="30"/>
      <c r="G24" s="26"/>
      <c r="H24" s="9" t="s">
        <v>26</v>
      </c>
      <c r="I24" s="53">
        <f>COUNTIF(D2:D51,"Client Referral")</f>
        <v>0</v>
      </c>
      <c r="J24" s="36" t="e">
        <f>I24/I36</f>
        <v>#DIV/0!</v>
      </c>
      <c r="K24" s="54">
        <f>SUMIF(D2:D51,"Client Referral",F2:F51)</f>
        <v>0</v>
      </c>
      <c r="L24" s="36" t="e">
        <f>K24/K36</f>
        <v>#DIV/0!</v>
      </c>
    </row>
    <row r="25" spans="1:12" ht="12.75">
      <c r="A25">
        <v>24</v>
      </c>
      <c r="B25" s="26"/>
      <c r="C25" s="25"/>
      <c r="D25" s="25"/>
      <c r="E25" s="26"/>
      <c r="F25" s="30"/>
      <c r="G25" s="26"/>
      <c r="H25" s="9" t="s">
        <v>21</v>
      </c>
      <c r="I25" s="53">
        <f>COUNTIF(D2:D51,"Sub-Contractor")</f>
        <v>0</v>
      </c>
      <c r="J25" s="36" t="e">
        <f>I25/I36</f>
        <v>#DIV/0!</v>
      </c>
      <c r="K25" s="54">
        <f>SUMIF(D2:D51,"Sub-Contractor",F2:F51)</f>
        <v>0</v>
      </c>
      <c r="L25" s="36" t="e">
        <f>K25/K36</f>
        <v>#DIV/0!</v>
      </c>
    </row>
    <row r="26" spans="1:12" ht="12.75">
      <c r="A26">
        <v>25</v>
      </c>
      <c r="B26" s="26"/>
      <c r="C26" s="25"/>
      <c r="D26" s="25"/>
      <c r="E26" s="26"/>
      <c r="F26" s="30"/>
      <c r="G26" s="26"/>
      <c r="H26" s="9" t="s">
        <v>40</v>
      </c>
      <c r="I26" s="53">
        <f>COUNTIF(D2:D51,"Yard Sign")</f>
        <v>0</v>
      </c>
      <c r="J26" s="36" t="e">
        <f>I26/I36</f>
        <v>#DIV/0!</v>
      </c>
      <c r="K26" s="54">
        <f>SUMIF(D2:D51,"Yard Sign",F2:F51)</f>
        <v>0</v>
      </c>
      <c r="L26" s="36" t="e">
        <f>K26/K36</f>
        <v>#DIV/0!</v>
      </c>
    </row>
    <row r="27" spans="1:12" ht="12.75">
      <c r="A27">
        <v>26</v>
      </c>
      <c r="B27" s="26"/>
      <c r="C27" s="25"/>
      <c r="D27" s="25"/>
      <c r="E27" s="26"/>
      <c r="F27" s="30"/>
      <c r="G27" s="26"/>
      <c r="H27" s="9" t="s">
        <v>41</v>
      </c>
      <c r="I27" s="53">
        <f>COUNTIF(D2:D51,"Print Ad")</f>
        <v>0</v>
      </c>
      <c r="J27" s="36" t="e">
        <f>I27/I36</f>
        <v>#DIV/0!</v>
      </c>
      <c r="K27" s="54">
        <f>SUMIF(D2:D51,"Print Ad",F2:F51)</f>
        <v>0</v>
      </c>
      <c r="L27" s="36" t="e">
        <f>K27/K36</f>
        <v>#DIV/0!</v>
      </c>
    </row>
    <row r="28" spans="1:12" ht="12.75">
      <c r="A28">
        <v>27</v>
      </c>
      <c r="B28" s="26"/>
      <c r="C28" s="25"/>
      <c r="D28" s="25"/>
      <c r="E28" s="26"/>
      <c r="F28" s="30"/>
      <c r="G28" s="26"/>
      <c r="H28" s="9" t="s">
        <v>43</v>
      </c>
      <c r="I28" s="53">
        <f>COUNTIF(D2:D51,"TV")</f>
        <v>0</v>
      </c>
      <c r="J28" s="36" t="e">
        <f>I28/I36</f>
        <v>#DIV/0!</v>
      </c>
      <c r="K28" s="54">
        <f>SUMIF(D2:D51,"TV",F2:F51)</f>
        <v>0</v>
      </c>
      <c r="L28" s="36" t="e">
        <f>K28/K36</f>
        <v>#DIV/0!</v>
      </c>
    </row>
    <row r="29" spans="1:12" ht="12.75">
      <c r="A29">
        <v>28</v>
      </c>
      <c r="B29" s="26"/>
      <c r="C29" s="25"/>
      <c r="D29" s="25"/>
      <c r="E29" s="26"/>
      <c r="F29" s="30"/>
      <c r="G29" s="26"/>
      <c r="H29" s="9" t="s">
        <v>42</v>
      </c>
      <c r="I29" s="53">
        <f>COUNTIF(D2:D51,"Radio")</f>
        <v>0</v>
      </c>
      <c r="J29" s="36" t="e">
        <f>I29/I36</f>
        <v>#DIV/0!</v>
      </c>
      <c r="K29" s="54">
        <f>SUMIF(D2:D51,"Radio",F2:F51)</f>
        <v>0</v>
      </c>
      <c r="L29" s="36" t="e">
        <f>K29/K36</f>
        <v>#DIV/0!</v>
      </c>
    </row>
    <row r="30" spans="1:12" ht="12.75">
      <c r="A30">
        <v>29</v>
      </c>
      <c r="B30" s="26"/>
      <c r="C30" s="25"/>
      <c r="D30" s="25"/>
      <c r="E30" s="26"/>
      <c r="F30" s="30"/>
      <c r="G30" s="26"/>
      <c r="H30" s="9" t="s">
        <v>11</v>
      </c>
      <c r="I30" s="53">
        <f>COUNTIF(D2:D51,"Yellow Pages")</f>
        <v>0</v>
      </c>
      <c r="J30" s="36" t="e">
        <f>I30/I36</f>
        <v>#DIV/0!</v>
      </c>
      <c r="K30" s="54">
        <f>SUMIF(D2:D51,"Yellow Pages",F2:F51)</f>
        <v>0</v>
      </c>
      <c r="L30" s="36" t="e">
        <f>K30/K36</f>
        <v>#DIV/0!</v>
      </c>
    </row>
    <row r="31" spans="1:12" ht="12.75">
      <c r="A31">
        <v>30</v>
      </c>
      <c r="B31" s="26"/>
      <c r="C31" s="25"/>
      <c r="D31" s="25"/>
      <c r="E31" s="26"/>
      <c r="F31" s="30"/>
      <c r="G31" s="26"/>
      <c r="H31" s="9" t="s">
        <v>9</v>
      </c>
      <c r="I31" s="53">
        <f>COUNTIF(D2:D51,"Repeat Client")</f>
        <v>0</v>
      </c>
      <c r="J31" s="36" t="e">
        <f>I31/I36</f>
        <v>#DIV/0!</v>
      </c>
      <c r="K31" s="54">
        <f>SUMIF(D2:D51,"Repeat Client",F2:F51)</f>
        <v>0</v>
      </c>
      <c r="L31" s="36" t="e">
        <f>K31/K36</f>
        <v>#DIV/0!</v>
      </c>
    </row>
    <row r="32" spans="1:12" ht="12.75">
      <c r="A32">
        <v>31</v>
      </c>
      <c r="B32" s="26"/>
      <c r="C32" s="25"/>
      <c r="D32" s="25"/>
      <c r="E32" s="26"/>
      <c r="F32" s="30"/>
      <c r="G32" s="26"/>
      <c r="H32" s="32" t="s">
        <v>20</v>
      </c>
      <c r="I32" s="53">
        <f>COUNTIF(D2:D51,"Name Recognition")</f>
        <v>0</v>
      </c>
      <c r="J32" s="36" t="e">
        <f>I32/I36</f>
        <v>#DIV/0!</v>
      </c>
      <c r="K32" s="54">
        <f>SUMIF(D2:D51,"Name Recognition",F2:F51)</f>
        <v>0</v>
      </c>
      <c r="L32" s="36" t="e">
        <f>K32/K36</f>
        <v>#DIV/0!</v>
      </c>
    </row>
    <row r="33" spans="1:12" ht="12.75">
      <c r="A33">
        <v>32</v>
      </c>
      <c r="B33" s="26"/>
      <c r="C33" s="25"/>
      <c r="D33" s="25"/>
      <c r="E33" s="26"/>
      <c r="F33" s="30"/>
      <c r="G33" s="26"/>
      <c r="H33" s="9" t="s">
        <v>44</v>
      </c>
      <c r="I33" s="53">
        <f>COUNTIF(D2:D51,"Home Show")</f>
        <v>0</v>
      </c>
      <c r="J33" s="36" t="e">
        <f>I33/I36</f>
        <v>#DIV/0!</v>
      </c>
      <c r="K33" s="54">
        <f>SUMIF(D2:D51,"Home Show",F2:F51)</f>
        <v>0</v>
      </c>
      <c r="L33" s="36" t="e">
        <f>K33/K36</f>
        <v>#DIV/0!</v>
      </c>
    </row>
    <row r="34" spans="1:12" s="26" customFormat="1" ht="12.75">
      <c r="A34">
        <v>33</v>
      </c>
      <c r="C34" s="25"/>
      <c r="D34" s="25"/>
      <c r="F34" s="30"/>
      <c r="H34" s="31" t="s">
        <v>47</v>
      </c>
      <c r="I34" s="56">
        <f>COUNTIF(D2:D51,"Hoot")</f>
        <v>0</v>
      </c>
      <c r="J34" s="41" t="e">
        <f>I34/I36</f>
        <v>#DIV/0!</v>
      </c>
      <c r="K34" s="57">
        <f>SUMIF(D2:D51,"Hoot",F2:F51)</f>
        <v>0</v>
      </c>
      <c r="L34" s="41" t="e">
        <f>K34/K36</f>
        <v>#DIV/0!</v>
      </c>
    </row>
    <row r="35" spans="1:12" s="26" customFormat="1" ht="12.75">
      <c r="A35">
        <v>34</v>
      </c>
      <c r="C35" s="25"/>
      <c r="D35" s="25"/>
      <c r="F35" s="30"/>
      <c r="H35" s="31"/>
      <c r="I35" s="56"/>
      <c r="J35" s="56"/>
      <c r="K35" s="56"/>
      <c r="L35" s="56"/>
    </row>
    <row r="36" spans="1:12" s="26" customFormat="1" ht="12.75">
      <c r="A36">
        <v>35</v>
      </c>
      <c r="C36" s="25"/>
      <c r="D36" s="25"/>
      <c r="F36" s="30"/>
      <c r="H36" s="9" t="s">
        <v>13</v>
      </c>
      <c r="I36" s="55">
        <f>SUM(I23:I33)</f>
        <v>0</v>
      </c>
      <c r="J36" s="41" t="e">
        <f>SUM(J23:J35)</f>
        <v>#DIV/0!</v>
      </c>
      <c r="K36" s="66">
        <f>SUM(K23:K34)</f>
        <v>0</v>
      </c>
      <c r="L36" s="41" t="e">
        <f>SUM(L23:L34)</f>
        <v>#DIV/0!</v>
      </c>
    </row>
    <row r="37" spans="1:12" s="26" customFormat="1" ht="18.75">
      <c r="A37">
        <v>36</v>
      </c>
      <c r="C37" s="25"/>
      <c r="D37" s="25"/>
      <c r="F37" s="30"/>
      <c r="H37" s="48" t="s">
        <v>53</v>
      </c>
      <c r="I37" s="53"/>
      <c r="J37" s="36" t="e">
        <f>J23+J24+J25+J31</f>
        <v>#DIV/0!</v>
      </c>
      <c r="K37" s="56"/>
      <c r="L37" s="56"/>
    </row>
    <row r="38" spans="1:7" ht="12.75">
      <c r="A38">
        <v>37</v>
      </c>
      <c r="B38" s="26"/>
      <c r="C38" s="25"/>
      <c r="D38" s="25"/>
      <c r="E38" s="26"/>
      <c r="F38" s="30"/>
      <c r="G38" s="26"/>
    </row>
    <row r="39" spans="1:7" ht="12.75">
      <c r="A39">
        <v>38</v>
      </c>
      <c r="B39" s="26"/>
      <c r="C39" s="25"/>
      <c r="D39" s="25"/>
      <c r="E39" s="26"/>
      <c r="F39" s="30"/>
      <c r="G39" s="26"/>
    </row>
    <row r="40" spans="1:7" ht="12.75">
      <c r="A40">
        <v>39</v>
      </c>
      <c r="B40" s="26"/>
      <c r="C40" s="25"/>
      <c r="D40" s="25"/>
      <c r="E40" s="26"/>
      <c r="F40" s="30"/>
      <c r="G40" s="26"/>
    </row>
    <row r="41" spans="1:7" ht="12.75">
      <c r="A41">
        <v>40</v>
      </c>
      <c r="B41" s="26"/>
      <c r="C41" s="25"/>
      <c r="D41" s="25"/>
      <c r="E41" s="26"/>
      <c r="F41" s="30"/>
      <c r="G41" s="26"/>
    </row>
    <row r="42" spans="1:7" ht="12.75">
      <c r="A42">
        <v>41</v>
      </c>
      <c r="B42" s="26"/>
      <c r="C42" s="25"/>
      <c r="D42" s="25"/>
      <c r="E42" s="26"/>
      <c r="F42" s="30"/>
      <c r="G42" s="26"/>
    </row>
    <row r="43" spans="1:7" ht="12.75">
      <c r="A43">
        <v>42</v>
      </c>
      <c r="B43" s="26"/>
      <c r="C43" s="25"/>
      <c r="D43" s="25"/>
      <c r="E43" s="26"/>
      <c r="F43" s="30"/>
      <c r="G43" s="26"/>
    </row>
    <row r="44" spans="1:7" ht="12.75">
      <c r="A44">
        <v>43</v>
      </c>
      <c r="B44" s="26"/>
      <c r="C44" s="25"/>
      <c r="D44" s="25"/>
      <c r="E44" s="26"/>
      <c r="F44" s="30"/>
      <c r="G44" s="26"/>
    </row>
    <row r="45" spans="1:7" ht="12.75">
      <c r="A45">
        <v>44</v>
      </c>
      <c r="B45" s="26"/>
      <c r="C45" s="25"/>
      <c r="D45" s="25"/>
      <c r="E45" s="26"/>
      <c r="F45" s="30"/>
      <c r="G45" s="26"/>
    </row>
    <row r="46" spans="1:7" ht="12.75">
      <c r="A46">
        <v>45</v>
      </c>
      <c r="B46" s="26"/>
      <c r="C46" s="25"/>
      <c r="D46" s="25"/>
      <c r="E46" s="26"/>
      <c r="F46" s="30"/>
      <c r="G46" s="26"/>
    </row>
    <row r="47" spans="1:7" ht="12.75">
      <c r="A47">
        <v>46</v>
      </c>
      <c r="B47" s="26"/>
      <c r="C47" s="25"/>
      <c r="D47" s="25"/>
      <c r="E47" s="26"/>
      <c r="F47" s="30"/>
      <c r="G47" s="26"/>
    </row>
    <row r="48" spans="1:7" ht="12.75">
      <c r="A48">
        <v>47</v>
      </c>
      <c r="B48" s="26"/>
      <c r="C48" s="25"/>
      <c r="D48" s="25"/>
      <c r="E48" s="26"/>
      <c r="F48" s="30"/>
      <c r="G48" s="26"/>
    </row>
    <row r="49" spans="1:7" ht="12.75">
      <c r="A49">
        <v>48</v>
      </c>
      <c r="B49" s="26"/>
      <c r="C49" s="25"/>
      <c r="D49" s="25"/>
      <c r="E49" s="26"/>
      <c r="F49" s="30"/>
      <c r="G49" s="26"/>
    </row>
    <row r="50" spans="1:7" ht="12.75">
      <c r="A50">
        <v>49</v>
      </c>
      <c r="B50" s="26"/>
      <c r="C50" s="26"/>
      <c r="D50" s="26"/>
      <c r="E50" s="26"/>
      <c r="F50" s="26"/>
      <c r="G50" s="26"/>
    </row>
    <row r="51" spans="1:7" ht="12.75">
      <c r="A51">
        <v>50</v>
      </c>
      <c r="B51" s="26"/>
      <c r="C51" s="26"/>
      <c r="D51" s="26"/>
      <c r="E51" s="26"/>
      <c r="F51" s="26"/>
      <c r="G51" s="26"/>
    </row>
    <row r="52" spans="2:7" ht="12.75">
      <c r="B52" s="26"/>
      <c r="C52" s="26"/>
      <c r="D52" s="26"/>
      <c r="E52" s="26"/>
      <c r="F52" s="26"/>
      <c r="G52" s="26"/>
    </row>
    <row r="55" spans="1:9" ht="12.75">
      <c r="A55" s="5" t="s">
        <v>13</v>
      </c>
      <c r="B55">
        <f>SUM(B2:B51)</f>
        <v>0</v>
      </c>
      <c r="F55" s="63">
        <f>SUM(F2:F51)</f>
        <v>0</v>
      </c>
      <c r="G55">
        <f>SUM(G2:G51)</f>
        <v>0</v>
      </c>
      <c r="I55" s="9"/>
    </row>
    <row r="56" ht="12.75">
      <c r="I56" s="9"/>
    </row>
    <row r="57" spans="2:9" ht="15">
      <c r="B57" s="68" t="s">
        <v>14</v>
      </c>
      <c r="C57" s="69"/>
      <c r="D57" s="68"/>
      <c r="E57" s="46">
        <f>B55</f>
        <v>0</v>
      </c>
      <c r="F57" s="4"/>
      <c r="G57" s="20"/>
      <c r="H57" s="20"/>
      <c r="I57" s="9"/>
    </row>
    <row r="58" spans="2:9" ht="12.75">
      <c r="B58" s="68"/>
      <c r="C58" s="69"/>
      <c r="D58" s="68"/>
      <c r="E58" s="9"/>
      <c r="F58" s="4"/>
      <c r="G58" s="9"/>
      <c r="I58" s="9"/>
    </row>
    <row r="59" spans="2:7" ht="12.75">
      <c r="B59" s="68"/>
      <c r="C59" s="69"/>
      <c r="D59" s="68"/>
      <c r="E59" s="9"/>
      <c r="F59" s="4"/>
      <c r="G59" s="9"/>
    </row>
    <row r="60" spans="2:10" ht="12.75">
      <c r="B60" s="68" t="s">
        <v>15</v>
      </c>
      <c r="C60" s="69"/>
      <c r="D60" s="68"/>
      <c r="E60" s="47">
        <f>F55-E61</f>
        <v>0</v>
      </c>
      <c r="F60" s="4"/>
      <c r="G60" s="9"/>
      <c r="I60" s="9"/>
      <c r="J60" s="31"/>
    </row>
    <row r="61" spans="2:7" ht="12.75">
      <c r="B61" s="68" t="s">
        <v>16</v>
      </c>
      <c r="C61" s="69"/>
      <c r="D61" s="68"/>
      <c r="E61" s="11">
        <f>SUMIF(G2:G51,"&gt;0",F2:F51)</f>
        <v>0</v>
      </c>
      <c r="F61" s="4"/>
      <c r="G61" s="9"/>
    </row>
    <row r="62" spans="2:7" ht="12.75">
      <c r="B62" s="7"/>
      <c r="C62" s="8"/>
      <c r="D62" s="7"/>
      <c r="E62" s="11"/>
      <c r="F62" s="4"/>
      <c r="G62" s="9"/>
    </row>
    <row r="63" spans="2:7" ht="12.75">
      <c r="B63" s="70" t="s">
        <v>17</v>
      </c>
      <c r="C63" s="71"/>
      <c r="D63" s="70"/>
      <c r="E63" s="12" t="e">
        <f>G55/E57</f>
        <v>#DIV/0!</v>
      </c>
      <c r="F63" s="4"/>
      <c r="G63" s="9"/>
    </row>
    <row r="64" spans="2:7" ht="12.75">
      <c r="B64" s="70" t="s">
        <v>18</v>
      </c>
      <c r="C64" s="70"/>
      <c r="D64" s="70"/>
      <c r="E64" s="12" t="e">
        <f>E61/E60</f>
        <v>#DIV/0!</v>
      </c>
      <c r="F64" s="4"/>
      <c r="G64" s="9"/>
    </row>
    <row r="65" spans="2:7" ht="12.75">
      <c r="B65" s="70"/>
      <c r="C65" s="71"/>
      <c r="D65" s="70"/>
      <c r="E65" s="9"/>
      <c r="F65" s="4"/>
      <c r="G65" s="9"/>
    </row>
    <row r="66" spans="2:7" ht="12.75">
      <c r="B66" s="70" t="s">
        <v>28</v>
      </c>
      <c r="C66" s="71"/>
      <c r="D66" s="70"/>
      <c r="E66" s="10" t="e">
        <f>E61/G55</f>
        <v>#DIV/0!</v>
      </c>
      <c r="F66" s="4"/>
      <c r="G66" s="9"/>
    </row>
    <row r="67" spans="2:7" ht="12.75">
      <c r="B67" s="70" t="s">
        <v>24</v>
      </c>
      <c r="C67" s="71"/>
      <c r="D67" s="70"/>
      <c r="E67" s="10" t="e">
        <f>F55/B55</f>
        <v>#DIV/0!</v>
      </c>
      <c r="F67" s="4"/>
      <c r="G67" s="9"/>
    </row>
    <row r="68" spans="2:7" ht="12.75">
      <c r="B68" s="42"/>
      <c r="C68" s="43"/>
      <c r="D68" s="42"/>
      <c r="E68" s="10"/>
      <c r="F68" s="4"/>
      <c r="G68" s="9"/>
    </row>
    <row r="69" spans="3:7" ht="12.75">
      <c r="C69" s="3"/>
      <c r="D69" s="3"/>
      <c r="F69" s="4"/>
      <c r="G69" s="9"/>
    </row>
    <row r="70" spans="3:7" ht="12.75">
      <c r="C70" s="3"/>
      <c r="D70" s="3"/>
      <c r="F70" s="4"/>
      <c r="G70" s="9"/>
    </row>
    <row r="71" spans="3:7" ht="12.75">
      <c r="C71" s="3"/>
      <c r="D71" s="3"/>
      <c r="F71" s="4"/>
      <c r="G71" s="9"/>
    </row>
    <row r="72" spans="3:7" ht="12.75">
      <c r="C72" s="3"/>
      <c r="D72" s="3"/>
      <c r="F72" s="4"/>
      <c r="G72" s="9"/>
    </row>
    <row r="73" spans="3:7" ht="12.75">
      <c r="C73" s="3"/>
      <c r="D73" s="3"/>
      <c r="F73" s="4"/>
      <c r="G73" s="9"/>
    </row>
    <row r="74" spans="5:8" ht="12.75">
      <c r="E74" s="73" t="s">
        <v>27</v>
      </c>
      <c r="F74" s="73"/>
      <c r="G74" s="73"/>
      <c r="H74" s="73"/>
    </row>
    <row r="75" spans="5:8" ht="40.5" customHeight="1">
      <c r="E75" s="72" t="s">
        <v>19</v>
      </c>
      <c r="F75" s="72"/>
      <c r="G75" s="1" t="s">
        <v>22</v>
      </c>
      <c r="H75" s="2" t="s">
        <v>23</v>
      </c>
    </row>
    <row r="76" spans="5:8" ht="12.75">
      <c r="E76" s="14">
        <v>0</v>
      </c>
      <c r="F76" s="14">
        <v>2500</v>
      </c>
      <c r="G76" s="58">
        <f aca="true" t="shared" si="0" ref="G76:G83">SUMIF($F$2:$F$51,"&gt;"&amp;E76)-SUMIF($F$2:$F$51,"&gt;"&amp;F76)</f>
        <v>0</v>
      </c>
      <c r="H76" s="36" t="e">
        <f>G76/G85</f>
        <v>#DIV/0!</v>
      </c>
    </row>
    <row r="77" spans="5:9" ht="12.75">
      <c r="E77" s="14">
        <v>2501</v>
      </c>
      <c r="F77" s="14">
        <v>5000</v>
      </c>
      <c r="G77" s="15">
        <f t="shared" si="0"/>
        <v>0</v>
      </c>
      <c r="H77" s="36" t="e">
        <f>G77/G85</f>
        <v>#DIV/0!</v>
      </c>
      <c r="I77" s="13"/>
    </row>
    <row r="78" spans="5:8" ht="12.75">
      <c r="E78" s="14">
        <v>5001</v>
      </c>
      <c r="F78" s="14">
        <v>10000</v>
      </c>
      <c r="G78" s="15">
        <f t="shared" si="0"/>
        <v>0</v>
      </c>
      <c r="H78" s="36" t="e">
        <f>G78/G85</f>
        <v>#DIV/0!</v>
      </c>
    </row>
    <row r="79" spans="5:8" ht="12.75">
      <c r="E79" s="14">
        <v>10001</v>
      </c>
      <c r="F79" s="14">
        <v>25000</v>
      </c>
      <c r="G79" s="15">
        <f t="shared" si="0"/>
        <v>0</v>
      </c>
      <c r="H79" s="36" t="e">
        <f>G79/G85</f>
        <v>#DIV/0!</v>
      </c>
    </row>
    <row r="80" spans="5:8" ht="12.75">
      <c r="E80" s="14">
        <v>25001</v>
      </c>
      <c r="F80" s="14">
        <v>50000</v>
      </c>
      <c r="G80" s="15">
        <f t="shared" si="0"/>
        <v>0</v>
      </c>
      <c r="H80" s="36" t="e">
        <f>G80/G85</f>
        <v>#DIV/0!</v>
      </c>
    </row>
    <row r="81" spans="5:8" ht="12.75">
      <c r="E81" s="14">
        <v>50001</v>
      </c>
      <c r="F81" s="14">
        <v>75000</v>
      </c>
      <c r="G81" s="58">
        <f t="shared" si="0"/>
        <v>0</v>
      </c>
      <c r="H81" s="36" t="e">
        <f>G81/G85</f>
        <v>#DIV/0!</v>
      </c>
    </row>
    <row r="82" spans="5:8" ht="12.75">
      <c r="E82" s="14">
        <v>75001</v>
      </c>
      <c r="F82" s="14">
        <v>100000</v>
      </c>
      <c r="G82" s="15">
        <f t="shared" si="0"/>
        <v>0</v>
      </c>
      <c r="H82" s="36" t="e">
        <f>G82/G85</f>
        <v>#DIV/0!</v>
      </c>
    </row>
    <row r="83" spans="5:8" ht="12.75">
      <c r="E83" s="14">
        <v>100001</v>
      </c>
      <c r="F83" s="14">
        <v>500000</v>
      </c>
      <c r="G83" s="15">
        <f t="shared" si="0"/>
        <v>0</v>
      </c>
      <c r="H83" s="36" t="e">
        <f>G83/G85</f>
        <v>#DIV/0!</v>
      </c>
    </row>
    <row r="84" spans="5:8" ht="12.75">
      <c r="E84" s="4"/>
      <c r="F84" s="4"/>
      <c r="G84" s="3"/>
      <c r="H84" s="3"/>
    </row>
    <row r="85" spans="7:8" ht="12.75">
      <c r="G85" s="67">
        <f>SUM(G76:G84)</f>
        <v>0</v>
      </c>
      <c r="H85" s="12" t="e">
        <f>SUM(H76:H83)</f>
        <v>#DIV/0!</v>
      </c>
    </row>
  </sheetData>
  <mergeCells count="12">
    <mergeCell ref="B57:D57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E74:H74"/>
    <mergeCell ref="E75:F75"/>
  </mergeCells>
  <dataValidations count="3">
    <dataValidation type="list" allowBlank="1" showInputMessage="1" showErrorMessage="1" sqref="D23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D2:D22 D24:D49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E2:E49">
      <formula1>$H$2:$H$20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bestFit="1" customWidth="1"/>
    <col min="2" max="2" width="3.0039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6" width="12.28125" style="0" bestFit="1" customWidth="1"/>
    <col min="7" max="7" width="12.8515625" style="0" bestFit="1" customWidth="1"/>
    <col min="8" max="8" width="14.8515625" style="0" bestFit="1" customWidth="1"/>
    <col min="9" max="9" width="9.8515625" style="0" customWidth="1"/>
    <col min="10" max="10" width="11.00390625" style="0" bestFit="1" customWidth="1"/>
    <col min="11" max="12" width="12.28125" style="0" bestFit="1" customWidth="1"/>
  </cols>
  <sheetData>
    <row r="1" spans="1:12" s="23" customFormat="1" ht="30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0" t="s">
        <v>6</v>
      </c>
      <c r="H1" s="24" t="s">
        <v>4</v>
      </c>
      <c r="I1" s="37" t="s">
        <v>61</v>
      </c>
      <c r="J1" s="37" t="s">
        <v>58</v>
      </c>
      <c r="K1" s="37" t="s">
        <v>57</v>
      </c>
      <c r="L1" s="37" t="s">
        <v>59</v>
      </c>
    </row>
    <row r="2" spans="1:12" ht="12.75">
      <c r="A2" s="26">
        <v>1</v>
      </c>
      <c r="B2" s="26"/>
      <c r="C2" s="25"/>
      <c r="D2" s="25"/>
      <c r="E2" s="26"/>
      <c r="F2" s="30"/>
      <c r="G2" s="26"/>
      <c r="H2" s="9" t="s">
        <v>38</v>
      </c>
      <c r="I2" s="53">
        <f>COUNTIF(E2:E51,"addition")</f>
        <v>0</v>
      </c>
      <c r="J2" s="36" t="e">
        <f>I2/I21</f>
        <v>#DIV/0!</v>
      </c>
      <c r="K2" s="54">
        <f>SUMIF(E2:E51,"Addition",F2:F51)</f>
        <v>0</v>
      </c>
      <c r="L2" s="36" t="e">
        <f>K2/K21</f>
        <v>#DIV/0!</v>
      </c>
    </row>
    <row r="3" spans="1:12" ht="12.75">
      <c r="A3" s="26">
        <v>2</v>
      </c>
      <c r="B3" s="26"/>
      <c r="C3" s="25"/>
      <c r="D3" s="25"/>
      <c r="E3" s="26"/>
      <c r="F3" s="30"/>
      <c r="G3" s="26"/>
      <c r="H3" s="9" t="s">
        <v>30</v>
      </c>
      <c r="I3" s="53">
        <f>COUNTIF(E2:E51,"Basement")</f>
        <v>0</v>
      </c>
      <c r="J3" s="36" t="e">
        <f>I3/I21</f>
        <v>#DIV/0!</v>
      </c>
      <c r="K3" s="54">
        <f>SUMIF(E2:E51,"Basement",F2:F51)</f>
        <v>0</v>
      </c>
      <c r="L3" s="36" t="e">
        <f>K3/K21</f>
        <v>#DIV/0!</v>
      </c>
    </row>
    <row r="4" spans="1:12" ht="12.75">
      <c r="A4" s="26">
        <v>3</v>
      </c>
      <c r="B4" s="26"/>
      <c r="C4" s="25"/>
      <c r="D4" s="25"/>
      <c r="E4" s="26"/>
      <c r="F4" s="30"/>
      <c r="G4" s="26"/>
      <c r="H4" s="9" t="s">
        <v>8</v>
      </c>
      <c r="I4" s="53">
        <f>COUNTIF(E2:E51,"Bathroom")</f>
        <v>0</v>
      </c>
      <c r="J4" s="36" t="e">
        <f>I4/I21</f>
        <v>#DIV/0!</v>
      </c>
      <c r="K4" s="54">
        <f>SUMIF(E2:E51,"Bathroom",F2:F51)</f>
        <v>0</v>
      </c>
      <c r="L4" s="36" t="e">
        <f>K4/K21</f>
        <v>#DIV/0!</v>
      </c>
    </row>
    <row r="5" spans="1:12" ht="12.75">
      <c r="A5" s="26">
        <v>4</v>
      </c>
      <c r="B5" s="26"/>
      <c r="C5" s="25"/>
      <c r="D5" s="25"/>
      <c r="E5" s="26"/>
      <c r="F5" s="30"/>
      <c r="G5" s="26"/>
      <c r="H5" s="9" t="s">
        <v>31</v>
      </c>
      <c r="I5" s="53">
        <f>COUNTIF(E2:E51,"Commercial")</f>
        <v>0</v>
      </c>
      <c r="J5" s="36" t="e">
        <f>I5/I21</f>
        <v>#DIV/0!</v>
      </c>
      <c r="K5" s="54">
        <f>SUMIF(E2:E51,"Commercial",F2:F51)</f>
        <v>0</v>
      </c>
      <c r="L5" s="36" t="e">
        <f>K5/K21</f>
        <v>#DIV/0!</v>
      </c>
    </row>
    <row r="6" spans="1:12" ht="12.75">
      <c r="A6" s="26">
        <v>5</v>
      </c>
      <c r="B6" s="26"/>
      <c r="C6" s="25"/>
      <c r="D6" s="25"/>
      <c r="E6" s="26"/>
      <c r="F6" s="30"/>
      <c r="G6" s="26"/>
      <c r="H6" s="9" t="s">
        <v>32</v>
      </c>
      <c r="I6" s="53">
        <f>COUNTIF(E2:E51,"Countertop")</f>
        <v>0</v>
      </c>
      <c r="J6" s="36" t="e">
        <f>I6/I21</f>
        <v>#DIV/0!</v>
      </c>
      <c r="K6" s="54">
        <f>SUMIF(E2:E51,"Countertop",F2:F51)</f>
        <v>0</v>
      </c>
      <c r="L6" s="36" t="e">
        <f>K6/K21</f>
        <v>#DIV/0!</v>
      </c>
    </row>
    <row r="7" spans="1:12" ht="12.75">
      <c r="A7" s="26">
        <v>6</v>
      </c>
      <c r="B7" s="26"/>
      <c r="C7" s="25"/>
      <c r="D7" s="25"/>
      <c r="E7" s="26"/>
      <c r="F7" s="30"/>
      <c r="G7" s="26"/>
      <c r="H7" s="9" t="s">
        <v>39</v>
      </c>
      <c r="I7" s="53">
        <f>COUNTIF(E2:E51,"Custom House")</f>
        <v>0</v>
      </c>
      <c r="J7" s="36" t="e">
        <f>I7/I21</f>
        <v>#DIV/0!</v>
      </c>
      <c r="K7" s="54">
        <f>SUMIF(E2:E51,"Custom House",F2:F51)</f>
        <v>0</v>
      </c>
      <c r="L7" s="36" t="e">
        <f>K7/K21</f>
        <v>#DIV/0!</v>
      </c>
    </row>
    <row r="8" spans="1:12" ht="12.75">
      <c r="A8" s="26">
        <v>7</v>
      </c>
      <c r="B8" s="26"/>
      <c r="C8" s="25"/>
      <c r="D8" s="25"/>
      <c r="E8" s="26"/>
      <c r="F8" s="30"/>
      <c r="G8" s="26"/>
      <c r="H8" s="9" t="s">
        <v>33</v>
      </c>
      <c r="I8" s="53">
        <f>COUNTIF(E2:E51,"Deck")</f>
        <v>0</v>
      </c>
      <c r="J8" s="36" t="e">
        <f>I8/I21</f>
        <v>#DIV/0!</v>
      </c>
      <c r="K8" s="54">
        <f>SUMIF(E2:E51,"Deck",F2:F51)</f>
        <v>0</v>
      </c>
      <c r="L8" s="36" t="e">
        <f>K8/K21</f>
        <v>#DIV/0!</v>
      </c>
    </row>
    <row r="9" spans="1:12" ht="12.75">
      <c r="A9" s="26">
        <v>8</v>
      </c>
      <c r="B9" s="26"/>
      <c r="C9" s="25"/>
      <c r="D9" s="25"/>
      <c r="E9" s="26"/>
      <c r="F9" s="30"/>
      <c r="G9" s="26"/>
      <c r="H9" s="9" t="s">
        <v>10</v>
      </c>
      <c r="I9" s="53">
        <f>COUNTIF(E2:E51,"Drywall Repair")</f>
        <v>0</v>
      </c>
      <c r="J9" s="36" t="e">
        <f>I9/I21</f>
        <v>#DIV/0!</v>
      </c>
      <c r="K9" s="54">
        <f>SUMIF(E2:E51,"Drywall Repair",F2:F51)</f>
        <v>0</v>
      </c>
      <c r="L9" s="36" t="e">
        <f>K9/K21</f>
        <v>#DIV/0!</v>
      </c>
    </row>
    <row r="10" spans="1:12" ht="12.75">
      <c r="A10" s="26">
        <v>9</v>
      </c>
      <c r="B10" s="26"/>
      <c r="C10" s="25"/>
      <c r="D10" s="25"/>
      <c r="E10" s="26"/>
      <c r="F10" s="30"/>
      <c r="G10" s="26"/>
      <c r="H10" s="9" t="s">
        <v>34</v>
      </c>
      <c r="I10" s="53">
        <f>COUNTIF(E2:E51,"Exterior Repair")</f>
        <v>0</v>
      </c>
      <c r="J10" s="36" t="e">
        <f>I10/I21</f>
        <v>#DIV/0!</v>
      </c>
      <c r="K10" s="54">
        <f>SUMIF(E2:E51,"Exterior Repair",F2:F51)</f>
        <v>0</v>
      </c>
      <c r="L10" s="36" t="e">
        <f>K10/K21</f>
        <v>#DIV/0!</v>
      </c>
    </row>
    <row r="11" spans="1:12" ht="12.75">
      <c r="A11" s="26">
        <v>10</v>
      </c>
      <c r="B11" s="26"/>
      <c r="C11" s="25"/>
      <c r="D11" s="25"/>
      <c r="E11" s="26"/>
      <c r="F11" s="30"/>
      <c r="G11" s="26"/>
      <c r="H11" s="9" t="s">
        <v>12</v>
      </c>
      <c r="I11" s="53">
        <f>COUNTIF(E2:E51,"Framing")</f>
        <v>0</v>
      </c>
      <c r="J11" s="36" t="e">
        <f>I11/I21</f>
        <v>#DIV/0!</v>
      </c>
      <c r="K11" s="54">
        <f>SUMIF(E2:E51,"Framing",F2:F51)</f>
        <v>0</v>
      </c>
      <c r="L11" s="36" t="e">
        <f>K11/K21</f>
        <v>#DIV/0!</v>
      </c>
    </row>
    <row r="12" spans="1:12" ht="12.75">
      <c r="A12" s="26">
        <v>11</v>
      </c>
      <c r="B12" s="26"/>
      <c r="C12" s="25"/>
      <c r="D12" s="25"/>
      <c r="E12" s="26"/>
      <c r="F12" s="30"/>
      <c r="G12" s="26"/>
      <c r="H12" s="9" t="s">
        <v>48</v>
      </c>
      <c r="I12" s="53">
        <f>COUNTIF(E2:E51,"Misc Interior")</f>
        <v>0</v>
      </c>
      <c r="J12" s="36" t="e">
        <f>I12/I21</f>
        <v>#DIV/0!</v>
      </c>
      <c r="K12" s="54">
        <f>SUMIF(E2:E51,"Misc Interior",F2:F51)</f>
        <v>0</v>
      </c>
      <c r="L12" s="36" t="e">
        <f>K12/K21</f>
        <v>#DIV/0!</v>
      </c>
    </row>
    <row r="13" spans="1:12" ht="12.75">
      <c r="A13" s="26">
        <v>12</v>
      </c>
      <c r="B13" s="26"/>
      <c r="C13" s="25"/>
      <c r="D13" s="25"/>
      <c r="E13" s="26"/>
      <c r="F13" s="30"/>
      <c r="G13" s="26"/>
      <c r="H13" s="9" t="s">
        <v>7</v>
      </c>
      <c r="I13" s="53">
        <f>COUNTIF(E2:E51,"Kitchen")</f>
        <v>0</v>
      </c>
      <c r="J13" s="36" t="e">
        <f>I13/I21</f>
        <v>#DIV/0!</v>
      </c>
      <c r="K13" s="54">
        <f>SUMIF(E2:E51,"Kitchen",F2:F51)</f>
        <v>0</v>
      </c>
      <c r="L13" s="36" t="e">
        <f>K13/K21</f>
        <v>#DIV/0!</v>
      </c>
    </row>
    <row r="14" spans="1:12" ht="12.75">
      <c r="A14" s="26">
        <v>13</v>
      </c>
      <c r="B14" s="26"/>
      <c r="C14" s="25"/>
      <c r="D14" s="25"/>
      <c r="E14" s="26"/>
      <c r="F14" s="30"/>
      <c r="G14" s="26"/>
      <c r="H14" s="9" t="s">
        <v>50</v>
      </c>
      <c r="I14" s="53">
        <f>COUNTIF(E2:E51,"Misc Exterior")</f>
        <v>0</v>
      </c>
      <c r="J14" s="36" t="e">
        <f>I14/I21</f>
        <v>#DIV/0!</v>
      </c>
      <c r="K14" s="54">
        <f>SUMIF(E2:E51,"Misc Exterior",F2:F51)</f>
        <v>0</v>
      </c>
      <c r="L14" s="36" t="e">
        <f>K14/K21</f>
        <v>#DIV/0!</v>
      </c>
    </row>
    <row r="15" spans="1:12" ht="12.75">
      <c r="A15" s="26">
        <v>14</v>
      </c>
      <c r="B15" s="26"/>
      <c r="C15" s="25"/>
      <c r="D15" s="25"/>
      <c r="E15" s="26"/>
      <c r="F15" s="30"/>
      <c r="G15" s="26"/>
      <c r="H15" s="9" t="s">
        <v>51</v>
      </c>
      <c r="I15" s="53">
        <f>COUNTIF(E2:E51,"Shower")</f>
        <v>0</v>
      </c>
      <c r="J15" s="36" t="e">
        <f>I15/I21</f>
        <v>#DIV/0!</v>
      </c>
      <c r="K15" s="54">
        <f>SUMIF(E2:E51,"Shower",F2:F51)</f>
        <v>0</v>
      </c>
      <c r="L15" s="36" t="e">
        <f>K15/K21</f>
        <v>#DIV/0!</v>
      </c>
    </row>
    <row r="16" spans="1:12" ht="12.75">
      <c r="A16" s="26">
        <v>15</v>
      </c>
      <c r="B16" s="26"/>
      <c r="C16" s="25"/>
      <c r="D16" s="25"/>
      <c r="E16" s="26"/>
      <c r="F16" s="30"/>
      <c r="G16" s="26"/>
      <c r="H16" s="9" t="s">
        <v>35</v>
      </c>
      <c r="I16" s="53">
        <f>COUNTIF(E2:E51,"Siding")</f>
        <v>0</v>
      </c>
      <c r="J16" s="36" t="e">
        <f>I16/I21</f>
        <v>#DIV/0!</v>
      </c>
      <c r="K16" s="54">
        <f>SUMIF(E2:E51,"Siding",F2:F51)</f>
        <v>0</v>
      </c>
      <c r="L16" s="36" t="e">
        <f>K16/K21</f>
        <v>#DIV/0!</v>
      </c>
    </row>
    <row r="17" spans="1:12" ht="12.75">
      <c r="A17" s="26">
        <v>16</v>
      </c>
      <c r="B17" s="26"/>
      <c r="C17" s="25"/>
      <c r="D17" s="25"/>
      <c r="E17" s="26"/>
      <c r="F17" s="30"/>
      <c r="G17" s="26"/>
      <c r="H17" s="9" t="s">
        <v>36</v>
      </c>
      <c r="I17" s="53">
        <f>COUNTIF(E2:E51,"Whole House")</f>
        <v>0</v>
      </c>
      <c r="J17" s="36" t="e">
        <f>I17/I21</f>
        <v>#DIV/0!</v>
      </c>
      <c r="K17" s="54">
        <f>SUMIF(E2:E51,"Whole House",F2:F51)</f>
        <v>0</v>
      </c>
      <c r="L17" s="36" t="e">
        <f>K17/K21</f>
        <v>#DIV/0!</v>
      </c>
    </row>
    <row r="18" spans="1:12" ht="12.75">
      <c r="A18" s="26">
        <v>17</v>
      </c>
      <c r="B18" s="26"/>
      <c r="C18" s="25"/>
      <c r="D18" s="25"/>
      <c r="E18" s="26"/>
      <c r="F18" s="30"/>
      <c r="G18" s="26"/>
      <c r="H18" s="9" t="s">
        <v>29</v>
      </c>
      <c r="I18" s="53">
        <f>COUNTIF(E2:E51,"Window")</f>
        <v>0</v>
      </c>
      <c r="J18" s="59" t="e">
        <f>I18/I21</f>
        <v>#DIV/0!</v>
      </c>
      <c r="K18" s="54">
        <f>SUMIF(E2:E51,"Window",F2:F51)</f>
        <v>0</v>
      </c>
      <c r="L18" s="36" t="e">
        <f>K18/K21</f>
        <v>#DIV/0!</v>
      </c>
    </row>
    <row r="19" spans="1:12" ht="12.75">
      <c r="A19" s="26">
        <v>18</v>
      </c>
      <c r="B19" s="26"/>
      <c r="C19" s="25"/>
      <c r="D19" s="25"/>
      <c r="E19" s="26"/>
      <c r="F19" s="30"/>
      <c r="G19" s="26"/>
      <c r="H19" s="9" t="s">
        <v>47</v>
      </c>
      <c r="I19" s="53">
        <f>COUNTIF(E2:E51,"Hoot")</f>
        <v>0</v>
      </c>
      <c r="J19" s="36" t="e">
        <f>I19/I21</f>
        <v>#DIV/0!</v>
      </c>
      <c r="K19" s="54">
        <f>SUMIF(E2:E51,"Hoot",F2:F51)</f>
        <v>0</v>
      </c>
      <c r="L19" s="36" t="e">
        <f>K19/K21</f>
        <v>#DIV/0!</v>
      </c>
    </row>
    <row r="20" spans="1:12" ht="12.75">
      <c r="A20" s="26">
        <v>19</v>
      </c>
      <c r="B20" s="26"/>
      <c r="C20" s="25"/>
      <c r="D20" s="25"/>
      <c r="E20" s="26"/>
      <c r="F20" s="30"/>
      <c r="G20" s="26"/>
      <c r="H20" s="9" t="s">
        <v>49</v>
      </c>
      <c r="I20" s="53">
        <f>COUNTIF(E2:E51,"T&amp;M")</f>
        <v>0</v>
      </c>
      <c r="J20" s="36" t="e">
        <f>I20/I21</f>
        <v>#DIV/0!</v>
      </c>
      <c r="K20" s="54">
        <f>SUMIF(E2:E51,"T &amp; M",F2:F51)</f>
        <v>0</v>
      </c>
      <c r="L20" s="36" t="e">
        <f>K20/K21</f>
        <v>#DIV/0!</v>
      </c>
    </row>
    <row r="21" spans="1:12" ht="12.75">
      <c r="A21">
        <v>20</v>
      </c>
      <c r="C21" s="3"/>
      <c r="D21" s="25"/>
      <c r="F21" s="4"/>
      <c r="H21" s="9" t="s">
        <v>13</v>
      </c>
      <c r="I21" s="55">
        <f>SUM(I2:I20)</f>
        <v>0</v>
      </c>
      <c r="J21" s="36" t="e">
        <f>SUM(J2:J19)</f>
        <v>#DIV/0!</v>
      </c>
      <c r="K21" s="65">
        <f>SUM(K2:K20)</f>
        <v>0</v>
      </c>
      <c r="L21" s="36" t="e">
        <f>SUM(L2:L20)</f>
        <v>#DIV/0!</v>
      </c>
    </row>
    <row r="22" spans="1:12" ht="22.5">
      <c r="A22">
        <v>21</v>
      </c>
      <c r="C22" s="3"/>
      <c r="D22" s="25"/>
      <c r="F22" s="4"/>
      <c r="H22" s="52" t="s">
        <v>3</v>
      </c>
      <c r="I22" s="37" t="s">
        <v>54</v>
      </c>
      <c r="J22" s="37" t="s">
        <v>58</v>
      </c>
      <c r="K22" s="37" t="s">
        <v>57</v>
      </c>
      <c r="L22" s="37" t="s">
        <v>59</v>
      </c>
    </row>
    <row r="23" spans="1:12" ht="12.75">
      <c r="A23">
        <v>22</v>
      </c>
      <c r="C23" s="3"/>
      <c r="D23" s="25"/>
      <c r="F23" s="4"/>
      <c r="H23" s="32" t="s">
        <v>25</v>
      </c>
      <c r="I23" s="53">
        <f>COUNTIF(D2:D51,"Employee Referral")</f>
        <v>0</v>
      </c>
      <c r="J23" s="36" t="e">
        <f>I23/I36</f>
        <v>#DIV/0!</v>
      </c>
      <c r="K23" s="54">
        <f>SUMIF(D2:D51,"Employee Referral",F2:F51)</f>
        <v>0</v>
      </c>
      <c r="L23" s="36" t="e">
        <f>K23/K36</f>
        <v>#DIV/0!</v>
      </c>
    </row>
    <row r="24" spans="1:12" ht="12.75">
      <c r="A24">
        <v>23</v>
      </c>
      <c r="C24" s="44"/>
      <c r="D24" s="25"/>
      <c r="F24" s="4"/>
      <c r="H24" s="9" t="s">
        <v>26</v>
      </c>
      <c r="I24" s="53">
        <f>COUNTIF(D2:D51,"Client Referral")</f>
        <v>0</v>
      </c>
      <c r="J24" s="36" t="e">
        <f>I24/I36</f>
        <v>#DIV/0!</v>
      </c>
      <c r="K24" s="54">
        <f>SUMIF(D2:D51,"Client Referral",F2:F51)</f>
        <v>0</v>
      </c>
      <c r="L24" s="36" t="e">
        <f>K24/K36</f>
        <v>#DIV/0!</v>
      </c>
    </row>
    <row r="25" spans="1:12" ht="12.75">
      <c r="A25">
        <v>24</v>
      </c>
      <c r="C25" s="3"/>
      <c r="D25" s="25"/>
      <c r="F25" s="4"/>
      <c r="H25" s="9" t="s">
        <v>21</v>
      </c>
      <c r="I25" s="53">
        <f>COUNTIF(D2:D51,"Sub-Contractor")</f>
        <v>0</v>
      </c>
      <c r="J25" s="36" t="e">
        <f>I25/I36</f>
        <v>#DIV/0!</v>
      </c>
      <c r="K25" s="54">
        <f>SUMIF(D2:D51,"Sub-Contractor",F2:F51)</f>
        <v>0</v>
      </c>
      <c r="L25" s="36" t="e">
        <f>K25/K36</f>
        <v>#DIV/0!</v>
      </c>
    </row>
    <row r="26" spans="1:12" ht="12.75">
      <c r="A26">
        <v>25</v>
      </c>
      <c r="C26" s="3"/>
      <c r="D26" s="25"/>
      <c r="F26" s="4"/>
      <c r="H26" s="9" t="s">
        <v>40</v>
      </c>
      <c r="I26" s="53">
        <f>COUNTIF(D2:D51,"Yard Sign")</f>
        <v>0</v>
      </c>
      <c r="J26" s="36" t="e">
        <f>I26/I36</f>
        <v>#DIV/0!</v>
      </c>
      <c r="K26" s="54">
        <f>SUMIF(D2:D51,"Yard Sign",F2:F51)</f>
        <v>0</v>
      </c>
      <c r="L26" s="36" t="e">
        <f>K26/K36</f>
        <v>#DIV/0!</v>
      </c>
    </row>
    <row r="27" spans="1:12" ht="12.75">
      <c r="A27">
        <v>26</v>
      </c>
      <c r="C27" s="3"/>
      <c r="D27" s="25"/>
      <c r="F27" s="4"/>
      <c r="H27" s="9" t="s">
        <v>41</v>
      </c>
      <c r="I27" s="53">
        <f>COUNTIF(D2:D51,"Print Ad")</f>
        <v>0</v>
      </c>
      <c r="J27" s="36" t="e">
        <f>I27/I36</f>
        <v>#DIV/0!</v>
      </c>
      <c r="K27" s="54">
        <f>SUMIF(D2:D51,"Print Ad",F2:F51)</f>
        <v>0</v>
      </c>
      <c r="L27" s="36" t="e">
        <f>K27/K36</f>
        <v>#DIV/0!</v>
      </c>
    </row>
    <row r="28" spans="1:12" ht="12.75">
      <c r="A28">
        <v>27</v>
      </c>
      <c r="B28" s="26"/>
      <c r="C28" s="25"/>
      <c r="D28" s="25"/>
      <c r="E28" s="26"/>
      <c r="F28" s="30"/>
      <c r="G28" s="26"/>
      <c r="H28" s="9" t="s">
        <v>43</v>
      </c>
      <c r="I28" s="53">
        <f>COUNTIF(D2:D51,"TV")</f>
        <v>0</v>
      </c>
      <c r="J28" s="36" t="e">
        <f>I28/I36</f>
        <v>#DIV/0!</v>
      </c>
      <c r="K28" s="54">
        <f>SUMIF(D2:D51,"TV",F2:F51)</f>
        <v>0</v>
      </c>
      <c r="L28" s="36" t="e">
        <f>K28/K36</f>
        <v>#DIV/0!</v>
      </c>
    </row>
    <row r="29" spans="1:12" ht="12.75">
      <c r="A29">
        <v>28</v>
      </c>
      <c r="C29" s="3"/>
      <c r="D29" s="25"/>
      <c r="F29" s="4"/>
      <c r="H29" s="9" t="s">
        <v>42</v>
      </c>
      <c r="I29" s="53">
        <f>COUNTIF(D2:D51,"Radio")</f>
        <v>0</v>
      </c>
      <c r="J29" s="36" t="e">
        <f>I29/I36</f>
        <v>#DIV/0!</v>
      </c>
      <c r="K29" s="54">
        <f>SUMIF(D2:D51,"Radio",F2:F51)</f>
        <v>0</v>
      </c>
      <c r="L29" s="36" t="e">
        <f>K29/K36</f>
        <v>#DIV/0!</v>
      </c>
    </row>
    <row r="30" spans="1:12" ht="12.75">
      <c r="A30">
        <v>29</v>
      </c>
      <c r="B30" s="26"/>
      <c r="C30" s="25"/>
      <c r="D30" s="25"/>
      <c r="E30" s="26"/>
      <c r="F30" s="30"/>
      <c r="G30" s="26"/>
      <c r="H30" s="9" t="s">
        <v>11</v>
      </c>
      <c r="I30" s="53">
        <f>COUNTIF(D2:D51,"Yellow Pages")</f>
        <v>0</v>
      </c>
      <c r="J30" s="36" t="e">
        <f>I30/I36</f>
        <v>#DIV/0!</v>
      </c>
      <c r="K30" s="54">
        <f>SUMIF(D2:D51,"Yellow Pages",F2:F51)</f>
        <v>0</v>
      </c>
      <c r="L30" s="36" t="e">
        <f>K30/K36</f>
        <v>#DIV/0!</v>
      </c>
    </row>
    <row r="31" spans="1:12" ht="12.75">
      <c r="A31">
        <v>30</v>
      </c>
      <c r="B31" s="26"/>
      <c r="C31" s="25"/>
      <c r="D31" s="25"/>
      <c r="E31" s="26"/>
      <c r="F31" s="30"/>
      <c r="G31" s="26"/>
      <c r="H31" s="9" t="s">
        <v>9</v>
      </c>
      <c r="I31" s="53">
        <f>COUNTIF(D2:D51,"Repeat Client")</f>
        <v>0</v>
      </c>
      <c r="J31" s="36" t="e">
        <f>I31/I36</f>
        <v>#DIV/0!</v>
      </c>
      <c r="K31" s="54">
        <f>SUMIF(D2:D51,"Repeat Client",F2:F51)</f>
        <v>0</v>
      </c>
      <c r="L31" s="36" t="e">
        <f>K31/K36</f>
        <v>#DIV/0!</v>
      </c>
    </row>
    <row r="32" spans="1:12" ht="12.75">
      <c r="A32">
        <v>31</v>
      </c>
      <c r="B32" s="26"/>
      <c r="C32" s="25"/>
      <c r="D32" s="25"/>
      <c r="E32" s="26"/>
      <c r="F32" s="30"/>
      <c r="G32" s="26"/>
      <c r="H32" s="32" t="s">
        <v>20</v>
      </c>
      <c r="I32" s="53">
        <f>COUNTIF(D2:D51,"Name Recognition")</f>
        <v>0</v>
      </c>
      <c r="J32" s="36" t="e">
        <f>I32/I36</f>
        <v>#DIV/0!</v>
      </c>
      <c r="K32" s="54">
        <f>SUMIF(D2:D51,"Name Recognition",F2:F51)</f>
        <v>0</v>
      </c>
      <c r="L32" s="36" t="e">
        <f>K32/K36</f>
        <v>#DIV/0!</v>
      </c>
    </row>
    <row r="33" spans="1:12" ht="12.75">
      <c r="A33">
        <v>32</v>
      </c>
      <c r="B33" s="26"/>
      <c r="C33" s="25"/>
      <c r="D33" s="25"/>
      <c r="E33" s="26"/>
      <c r="F33" s="30"/>
      <c r="G33" s="26"/>
      <c r="H33" s="9" t="s">
        <v>44</v>
      </c>
      <c r="I33" s="53">
        <f>COUNTIF(D2:D51,"Home Show")</f>
        <v>0</v>
      </c>
      <c r="J33" s="36" t="e">
        <f>I33/I36</f>
        <v>#DIV/0!</v>
      </c>
      <c r="K33" s="54">
        <f>SUMIF(D2:D51,"Home Show",F2:F51)</f>
        <v>0</v>
      </c>
      <c r="L33" s="36" t="e">
        <f>K33/K36</f>
        <v>#DIV/0!</v>
      </c>
    </row>
    <row r="34" spans="1:12" s="26" customFormat="1" ht="12.75">
      <c r="A34">
        <v>33</v>
      </c>
      <c r="C34" s="25"/>
      <c r="D34" s="25"/>
      <c r="F34" s="30"/>
      <c r="H34" s="31" t="s">
        <v>47</v>
      </c>
      <c r="I34" s="56">
        <f>COUNTIF(D2:D51,"Hoot")</f>
        <v>0</v>
      </c>
      <c r="J34" s="41" t="e">
        <f>I34/I36</f>
        <v>#DIV/0!</v>
      </c>
      <c r="K34" s="57">
        <f>SUMIF(D2:D51,"Hoot",F2:F51)</f>
        <v>0</v>
      </c>
      <c r="L34" s="41" t="e">
        <f>K34/K36</f>
        <v>#DIV/0!</v>
      </c>
    </row>
    <row r="35" spans="1:12" s="26" customFormat="1" ht="12.75">
      <c r="A35">
        <v>34</v>
      </c>
      <c r="C35" s="25"/>
      <c r="D35" s="25"/>
      <c r="F35" s="30"/>
      <c r="H35" s="31"/>
      <c r="I35" s="56"/>
      <c r="J35" s="56"/>
      <c r="K35" s="56"/>
      <c r="L35" s="56"/>
    </row>
    <row r="36" spans="1:12" s="26" customFormat="1" ht="12.75">
      <c r="A36">
        <v>35</v>
      </c>
      <c r="C36" s="25"/>
      <c r="D36" s="25"/>
      <c r="F36" s="30"/>
      <c r="H36" s="9" t="s">
        <v>13</v>
      </c>
      <c r="I36" s="55">
        <f>SUM(I23:I33)</f>
        <v>0</v>
      </c>
      <c r="J36" s="41" t="e">
        <f>SUM(J23:J35)</f>
        <v>#DIV/0!</v>
      </c>
      <c r="K36" s="66">
        <f>SUM(K23:K34)</f>
        <v>0</v>
      </c>
      <c r="L36" s="41" t="e">
        <f>SUM(L23:L34)</f>
        <v>#DIV/0!</v>
      </c>
    </row>
    <row r="37" spans="1:12" s="26" customFormat="1" ht="18.75">
      <c r="A37">
        <v>36</v>
      </c>
      <c r="C37" s="25"/>
      <c r="D37" s="25"/>
      <c r="F37" s="30"/>
      <c r="H37" s="48" t="s">
        <v>53</v>
      </c>
      <c r="I37" s="53"/>
      <c r="J37" s="36" t="e">
        <f>J23+J24+J25+J31</f>
        <v>#DIV/0!</v>
      </c>
      <c r="K37" s="56"/>
      <c r="L37" s="56"/>
    </row>
    <row r="38" spans="1:7" ht="12.75">
      <c r="A38">
        <v>37</v>
      </c>
      <c r="B38" s="26"/>
      <c r="C38" s="25"/>
      <c r="D38" s="25"/>
      <c r="E38" s="26"/>
      <c r="F38" s="30"/>
      <c r="G38" s="26"/>
    </row>
    <row r="39" spans="1:7" ht="12.75">
      <c r="A39">
        <v>38</v>
      </c>
      <c r="B39" s="26"/>
      <c r="C39" s="25"/>
      <c r="D39" s="25"/>
      <c r="E39" s="26"/>
      <c r="F39" s="30"/>
      <c r="G39" s="26"/>
    </row>
    <row r="40" spans="1:7" ht="12.75">
      <c r="A40">
        <v>39</v>
      </c>
      <c r="B40" s="26"/>
      <c r="C40" s="25"/>
      <c r="D40" s="25"/>
      <c r="E40" s="26"/>
      <c r="F40" s="30"/>
      <c r="G40" s="26"/>
    </row>
    <row r="41" spans="1:7" ht="12.75">
      <c r="A41">
        <v>40</v>
      </c>
      <c r="B41" s="26"/>
      <c r="C41" s="25"/>
      <c r="D41" s="25"/>
      <c r="E41" s="26"/>
      <c r="F41" s="30"/>
      <c r="G41" s="26"/>
    </row>
    <row r="42" spans="1:7" ht="12.75">
      <c r="A42">
        <v>41</v>
      </c>
      <c r="B42" s="26"/>
      <c r="C42" s="25"/>
      <c r="D42" s="25"/>
      <c r="E42" s="26"/>
      <c r="F42" s="30"/>
      <c r="G42" s="26"/>
    </row>
    <row r="43" spans="1:7" ht="12.75">
      <c r="A43">
        <v>42</v>
      </c>
      <c r="B43" s="26"/>
      <c r="C43" s="25"/>
      <c r="D43" s="25"/>
      <c r="E43" s="26"/>
      <c r="F43" s="30"/>
      <c r="G43" s="26"/>
    </row>
    <row r="44" spans="1:7" ht="12.75">
      <c r="A44">
        <v>43</v>
      </c>
      <c r="B44" s="26"/>
      <c r="C44" s="25"/>
      <c r="D44" s="25"/>
      <c r="E44" s="26"/>
      <c r="F44" s="30"/>
      <c r="G44" s="26"/>
    </row>
    <row r="45" spans="1:7" ht="12.75">
      <c r="A45">
        <v>44</v>
      </c>
      <c r="B45" s="26"/>
      <c r="C45" s="25"/>
      <c r="D45" s="25"/>
      <c r="E45" s="26"/>
      <c r="F45" s="30"/>
      <c r="G45" s="26"/>
    </row>
    <row r="46" spans="1:7" ht="12.75">
      <c r="A46">
        <v>45</v>
      </c>
      <c r="B46" s="26"/>
      <c r="C46" s="25"/>
      <c r="D46" s="25"/>
      <c r="E46" s="26"/>
      <c r="F46" s="30"/>
      <c r="G46" s="26"/>
    </row>
    <row r="47" spans="1:7" ht="12.75">
      <c r="A47">
        <v>46</v>
      </c>
      <c r="B47" s="26"/>
      <c r="C47" s="25"/>
      <c r="D47" s="25"/>
      <c r="E47" s="26"/>
      <c r="F47" s="30"/>
      <c r="G47" s="26"/>
    </row>
    <row r="48" spans="1:7" ht="12.75">
      <c r="A48">
        <v>47</v>
      </c>
      <c r="B48" s="26"/>
      <c r="C48" s="25"/>
      <c r="D48" s="25"/>
      <c r="E48" s="26"/>
      <c r="F48" s="30"/>
      <c r="G48" s="26"/>
    </row>
    <row r="49" spans="1:7" ht="12.75">
      <c r="A49">
        <v>48</v>
      </c>
      <c r="B49" s="26"/>
      <c r="C49" s="25"/>
      <c r="D49" s="25"/>
      <c r="E49" s="26"/>
      <c r="F49" s="30"/>
      <c r="G49" s="26"/>
    </row>
    <row r="50" spans="1:7" ht="12.75">
      <c r="A50">
        <v>49</v>
      </c>
      <c r="B50" s="26"/>
      <c r="C50" s="26"/>
      <c r="D50" s="26"/>
      <c r="E50" s="26"/>
      <c r="F50" s="26"/>
      <c r="G50" s="26"/>
    </row>
    <row r="51" spans="1:7" ht="12.75">
      <c r="A51">
        <v>50</v>
      </c>
      <c r="B51" s="26"/>
      <c r="C51" s="26"/>
      <c r="D51" s="26"/>
      <c r="E51" s="26"/>
      <c r="F51" s="26"/>
      <c r="G51" s="26"/>
    </row>
    <row r="52" spans="2:7" ht="12.75">
      <c r="B52" s="26"/>
      <c r="C52" s="26"/>
      <c r="D52" s="26"/>
      <c r="E52" s="26"/>
      <c r="F52" s="26"/>
      <c r="G52" s="26"/>
    </row>
    <row r="55" spans="1:9" ht="12.75">
      <c r="A55" s="5" t="s">
        <v>13</v>
      </c>
      <c r="B55">
        <f>SUM(B2:B51)</f>
        <v>0</v>
      </c>
      <c r="F55" s="63">
        <f>SUM(F2:F51)</f>
        <v>0</v>
      </c>
      <c r="G55">
        <f>SUM(G2:G51)</f>
        <v>0</v>
      </c>
      <c r="I55" s="9"/>
    </row>
    <row r="56" ht="12.75">
      <c r="I56" s="9"/>
    </row>
    <row r="57" spans="2:9" ht="15">
      <c r="B57" s="68" t="s">
        <v>14</v>
      </c>
      <c r="C57" s="69"/>
      <c r="D57" s="68"/>
      <c r="E57" s="46">
        <f>B55</f>
        <v>0</v>
      </c>
      <c r="F57" s="4"/>
      <c r="G57" s="20"/>
      <c r="H57" s="20"/>
      <c r="I57" s="9"/>
    </row>
    <row r="58" spans="2:9" ht="12.75">
      <c r="B58" s="68"/>
      <c r="C58" s="69"/>
      <c r="D58" s="68"/>
      <c r="E58" s="9"/>
      <c r="F58" s="4"/>
      <c r="G58" s="9"/>
      <c r="I58" s="9"/>
    </row>
    <row r="59" spans="2:7" ht="12.75">
      <c r="B59" s="68"/>
      <c r="C59" s="69"/>
      <c r="D59" s="68"/>
      <c r="E59" s="9"/>
      <c r="F59" s="4"/>
      <c r="G59" s="9"/>
    </row>
    <row r="60" spans="2:10" ht="12.75">
      <c r="B60" s="68" t="s">
        <v>15</v>
      </c>
      <c r="C60" s="69"/>
      <c r="D60" s="68"/>
      <c r="E60" s="47">
        <f>F55-E61</f>
        <v>0</v>
      </c>
      <c r="F60" s="4"/>
      <c r="G60" s="9"/>
      <c r="I60" s="9"/>
      <c r="J60" s="31"/>
    </row>
    <row r="61" spans="2:7" ht="12.75">
      <c r="B61" s="68" t="s">
        <v>16</v>
      </c>
      <c r="C61" s="69"/>
      <c r="D61" s="68"/>
      <c r="E61" s="11">
        <f>SUMIF(G2:G51,"&gt;0",F2:F51)</f>
        <v>0</v>
      </c>
      <c r="F61" s="4"/>
      <c r="G61" s="9"/>
    </row>
    <row r="62" spans="2:7" ht="12.75">
      <c r="B62" s="7"/>
      <c r="C62" s="8"/>
      <c r="D62" s="7"/>
      <c r="E62" s="11"/>
      <c r="F62" s="4"/>
      <c r="G62" s="9"/>
    </row>
    <row r="63" spans="2:7" ht="12.75">
      <c r="B63" s="70" t="s">
        <v>17</v>
      </c>
      <c r="C63" s="71"/>
      <c r="D63" s="70"/>
      <c r="E63" s="12" t="e">
        <f>G55/E57</f>
        <v>#DIV/0!</v>
      </c>
      <c r="F63" s="4"/>
      <c r="G63" s="9"/>
    </row>
    <row r="64" spans="2:7" ht="12.75">
      <c r="B64" s="70" t="s">
        <v>18</v>
      </c>
      <c r="C64" s="70"/>
      <c r="D64" s="70"/>
      <c r="E64" s="12" t="e">
        <f>E61/E60</f>
        <v>#DIV/0!</v>
      </c>
      <c r="F64" s="4"/>
      <c r="G64" s="9"/>
    </row>
    <row r="65" spans="2:7" ht="12.75">
      <c r="B65" s="70"/>
      <c r="C65" s="71"/>
      <c r="D65" s="70"/>
      <c r="E65" s="9"/>
      <c r="F65" s="4"/>
      <c r="G65" s="9"/>
    </row>
    <row r="66" spans="2:7" ht="12.75">
      <c r="B66" s="70" t="s">
        <v>28</v>
      </c>
      <c r="C66" s="71"/>
      <c r="D66" s="70"/>
      <c r="E66" s="10" t="e">
        <f>E61/G55</f>
        <v>#DIV/0!</v>
      </c>
      <c r="F66" s="4"/>
      <c r="G66" s="9"/>
    </row>
    <row r="67" spans="2:7" ht="12.75">
      <c r="B67" s="70" t="s">
        <v>24</v>
      </c>
      <c r="C67" s="71"/>
      <c r="D67" s="70"/>
      <c r="E67" s="10" t="e">
        <f>F55/B55</f>
        <v>#DIV/0!</v>
      </c>
      <c r="F67" s="4"/>
      <c r="G67" s="9"/>
    </row>
    <row r="68" spans="2:7" ht="12.75">
      <c r="B68" s="42"/>
      <c r="C68" s="43"/>
      <c r="D68" s="42"/>
      <c r="E68" s="10"/>
      <c r="F68" s="4"/>
      <c r="G68" s="9"/>
    </row>
    <row r="69" spans="3:7" ht="12.75">
      <c r="C69" s="3"/>
      <c r="D69" s="3"/>
      <c r="F69" s="4"/>
      <c r="G69" s="9"/>
    </row>
    <row r="70" spans="3:7" ht="12.75">
      <c r="C70" s="3"/>
      <c r="D70" s="3"/>
      <c r="F70" s="4"/>
      <c r="G70" s="9"/>
    </row>
    <row r="71" spans="3:7" ht="12.75">
      <c r="C71" s="3"/>
      <c r="D71" s="3"/>
      <c r="F71" s="4"/>
      <c r="G71" s="9"/>
    </row>
    <row r="72" spans="3:7" ht="12.75">
      <c r="C72" s="3"/>
      <c r="D72" s="3"/>
      <c r="F72" s="4"/>
      <c r="G72" s="9"/>
    </row>
    <row r="73" spans="3:7" ht="12.75">
      <c r="C73" s="3"/>
      <c r="D73" s="3"/>
      <c r="F73" s="4"/>
      <c r="G73" s="9"/>
    </row>
    <row r="74" spans="5:8" ht="12.75">
      <c r="E74" s="73" t="s">
        <v>27</v>
      </c>
      <c r="F74" s="73"/>
      <c r="G74" s="73"/>
      <c r="H74" s="73"/>
    </row>
    <row r="75" spans="5:8" ht="40.5" customHeight="1">
      <c r="E75" s="72" t="s">
        <v>19</v>
      </c>
      <c r="F75" s="72"/>
      <c r="G75" s="1" t="s">
        <v>22</v>
      </c>
      <c r="H75" s="2" t="s">
        <v>23</v>
      </c>
    </row>
    <row r="76" spans="5:8" ht="12.75">
      <c r="E76" s="14">
        <v>0</v>
      </c>
      <c r="F76" s="14">
        <v>2500</v>
      </c>
      <c r="G76" s="58">
        <f aca="true" t="shared" si="0" ref="G76:G83">SUMIF($F$2:$F$51,"&gt;"&amp;E76)-SUMIF($F$2:$F$51,"&gt;"&amp;F76)</f>
        <v>0</v>
      </c>
      <c r="H76" s="36" t="e">
        <f>G76/G85</f>
        <v>#DIV/0!</v>
      </c>
    </row>
    <row r="77" spans="5:9" ht="12.75">
      <c r="E77" s="14">
        <v>2501</v>
      </c>
      <c r="F77" s="14">
        <v>5000</v>
      </c>
      <c r="G77" s="15">
        <f t="shared" si="0"/>
        <v>0</v>
      </c>
      <c r="H77" s="36" t="e">
        <f>G77/G85</f>
        <v>#DIV/0!</v>
      </c>
      <c r="I77" s="13"/>
    </row>
    <row r="78" spans="5:8" ht="12.75">
      <c r="E78" s="14">
        <v>5001</v>
      </c>
      <c r="F78" s="14">
        <v>10000</v>
      </c>
      <c r="G78" s="15">
        <f t="shared" si="0"/>
        <v>0</v>
      </c>
      <c r="H78" s="36" t="e">
        <f>G78/G85</f>
        <v>#DIV/0!</v>
      </c>
    </row>
    <row r="79" spans="5:8" ht="12.75">
      <c r="E79" s="14">
        <v>10001</v>
      </c>
      <c r="F79" s="14">
        <v>25000</v>
      </c>
      <c r="G79" s="15">
        <f t="shared" si="0"/>
        <v>0</v>
      </c>
      <c r="H79" s="36" t="e">
        <f>G79/G85</f>
        <v>#DIV/0!</v>
      </c>
    </row>
    <row r="80" spans="5:8" ht="12.75">
      <c r="E80" s="14">
        <v>25001</v>
      </c>
      <c r="F80" s="14">
        <v>50000</v>
      </c>
      <c r="G80" s="15">
        <f t="shared" si="0"/>
        <v>0</v>
      </c>
      <c r="H80" s="36" t="e">
        <f>G80/G85</f>
        <v>#DIV/0!</v>
      </c>
    </row>
    <row r="81" spans="5:8" ht="12.75">
      <c r="E81" s="14">
        <v>50001</v>
      </c>
      <c r="F81" s="14">
        <v>75000</v>
      </c>
      <c r="G81" s="58">
        <f t="shared" si="0"/>
        <v>0</v>
      </c>
      <c r="H81" s="36" t="e">
        <f>G81/G85</f>
        <v>#DIV/0!</v>
      </c>
    </row>
    <row r="82" spans="5:8" ht="12.75">
      <c r="E82" s="14">
        <v>75001</v>
      </c>
      <c r="F82" s="14">
        <v>100000</v>
      </c>
      <c r="G82" s="15">
        <f t="shared" si="0"/>
        <v>0</v>
      </c>
      <c r="H82" s="36" t="e">
        <f>G82/G85</f>
        <v>#DIV/0!</v>
      </c>
    </row>
    <row r="83" spans="5:8" ht="12.75">
      <c r="E83" s="14">
        <v>100001</v>
      </c>
      <c r="F83" s="14">
        <v>500000</v>
      </c>
      <c r="G83" s="15">
        <f t="shared" si="0"/>
        <v>0</v>
      </c>
      <c r="H83" s="36" t="e">
        <f>G83/G85</f>
        <v>#DIV/0!</v>
      </c>
    </row>
    <row r="84" spans="5:8" ht="12.75">
      <c r="E84" s="4"/>
      <c r="F84" s="4"/>
      <c r="G84" s="3"/>
      <c r="H84" s="3"/>
    </row>
    <row r="85" spans="7:8" ht="12.75">
      <c r="G85" s="67">
        <f>SUM(G76:G84)</f>
        <v>0</v>
      </c>
      <c r="H85" s="12" t="e">
        <f>SUM(H76:H83)</f>
        <v>#DIV/0!</v>
      </c>
    </row>
  </sheetData>
  <mergeCells count="12">
    <mergeCell ref="B57:D57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E74:H74"/>
    <mergeCell ref="E75:F75"/>
  </mergeCells>
  <dataValidations count="3">
    <dataValidation type="list" allowBlank="1" showInputMessage="1" showErrorMessage="1" sqref="D31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D2:D30 D32:D49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E2:E49">
      <formula1>$H$2:$H$20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bestFit="1" customWidth="1"/>
    <col min="2" max="2" width="3.0039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6" width="12.28125" style="0" bestFit="1" customWidth="1"/>
    <col min="7" max="7" width="12.8515625" style="0" bestFit="1" customWidth="1"/>
    <col min="8" max="8" width="14.8515625" style="0" bestFit="1" customWidth="1"/>
    <col min="9" max="9" width="9.8515625" style="0" customWidth="1"/>
    <col min="10" max="10" width="11.00390625" style="0" bestFit="1" customWidth="1"/>
    <col min="11" max="12" width="12.28125" style="0" bestFit="1" customWidth="1"/>
  </cols>
  <sheetData>
    <row r="1" spans="1:12" s="23" customFormat="1" ht="30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0" t="s">
        <v>6</v>
      </c>
      <c r="H1" s="24" t="s">
        <v>4</v>
      </c>
      <c r="I1" s="37" t="s">
        <v>61</v>
      </c>
      <c r="J1" s="37" t="s">
        <v>58</v>
      </c>
      <c r="K1" s="37" t="s">
        <v>57</v>
      </c>
      <c r="L1" s="37" t="s">
        <v>59</v>
      </c>
    </row>
    <row r="2" spans="1:12" ht="12.75">
      <c r="A2" s="26">
        <v>1</v>
      </c>
      <c r="B2" s="26"/>
      <c r="C2" s="25"/>
      <c r="D2" s="25"/>
      <c r="E2" s="26"/>
      <c r="F2" s="30"/>
      <c r="G2" s="26"/>
      <c r="H2" s="9" t="s">
        <v>38</v>
      </c>
      <c r="I2" s="53">
        <f>COUNTIF(E2:E51,"addition")</f>
        <v>0</v>
      </c>
      <c r="J2" s="36" t="e">
        <f>I2/I21</f>
        <v>#DIV/0!</v>
      </c>
      <c r="K2" s="54">
        <f>SUMIF(E2:E51,"Addition",F2:F51)</f>
        <v>0</v>
      </c>
      <c r="L2" s="36" t="e">
        <f>K2/K21</f>
        <v>#DIV/0!</v>
      </c>
    </row>
    <row r="3" spans="1:12" ht="12.75">
      <c r="A3" s="26">
        <v>2</v>
      </c>
      <c r="B3" s="26"/>
      <c r="C3" s="25"/>
      <c r="D3" s="25"/>
      <c r="E3" s="26"/>
      <c r="F3" s="30"/>
      <c r="G3" s="26"/>
      <c r="H3" s="9" t="s">
        <v>30</v>
      </c>
      <c r="I3" s="53">
        <f>COUNTIF(E2:E51,"Basement")</f>
        <v>0</v>
      </c>
      <c r="J3" s="36" t="e">
        <f>I3/I21</f>
        <v>#DIV/0!</v>
      </c>
      <c r="K3" s="54">
        <f>SUMIF(E2:E51,"Basement",F2:F51)</f>
        <v>0</v>
      </c>
      <c r="L3" s="36" t="e">
        <f>K3/K21</f>
        <v>#DIV/0!</v>
      </c>
    </row>
    <row r="4" spans="1:12" ht="12.75">
      <c r="A4" s="26">
        <v>3</v>
      </c>
      <c r="B4" s="26"/>
      <c r="C4" s="25"/>
      <c r="D4" s="25"/>
      <c r="E4" s="26"/>
      <c r="F4" s="30"/>
      <c r="G4" s="26"/>
      <c r="H4" s="9" t="s">
        <v>8</v>
      </c>
      <c r="I4" s="53">
        <f>COUNTIF(E2:E51,"Bathroom")</f>
        <v>0</v>
      </c>
      <c r="J4" s="36" t="e">
        <f>I4/I21</f>
        <v>#DIV/0!</v>
      </c>
      <c r="K4" s="54">
        <f>SUMIF(E2:E51,"Bathroom",F2:F51)</f>
        <v>0</v>
      </c>
      <c r="L4" s="36" t="e">
        <f>K4/K21</f>
        <v>#DIV/0!</v>
      </c>
    </row>
    <row r="5" spans="1:12" ht="12.75">
      <c r="A5" s="26">
        <v>4</v>
      </c>
      <c r="B5" s="26"/>
      <c r="C5" s="25"/>
      <c r="D5" s="25"/>
      <c r="E5" s="26"/>
      <c r="F5" s="30"/>
      <c r="G5" s="26"/>
      <c r="H5" s="9" t="s">
        <v>31</v>
      </c>
      <c r="I5" s="53">
        <f>COUNTIF(E2:E51,"Commercial")</f>
        <v>0</v>
      </c>
      <c r="J5" s="36" t="e">
        <f>I5/I21</f>
        <v>#DIV/0!</v>
      </c>
      <c r="K5" s="54">
        <f>SUMIF(E2:E51,"Commercial",F2:F51)</f>
        <v>0</v>
      </c>
      <c r="L5" s="36" t="e">
        <f>K5/K21</f>
        <v>#DIV/0!</v>
      </c>
    </row>
    <row r="6" spans="1:12" ht="12.75">
      <c r="A6" s="26">
        <v>5</v>
      </c>
      <c r="B6" s="26"/>
      <c r="C6" s="25"/>
      <c r="D6" s="25"/>
      <c r="E6" s="26"/>
      <c r="F6" s="30"/>
      <c r="G6" s="26"/>
      <c r="H6" s="9" t="s">
        <v>32</v>
      </c>
      <c r="I6" s="53">
        <f>COUNTIF(E2:E51,"Countertop")</f>
        <v>0</v>
      </c>
      <c r="J6" s="36" t="e">
        <f>I6/I21</f>
        <v>#DIV/0!</v>
      </c>
      <c r="K6" s="54">
        <f>SUMIF(E2:E51,"Countertop",F2:F51)</f>
        <v>0</v>
      </c>
      <c r="L6" s="36" t="e">
        <f>K6/K21</f>
        <v>#DIV/0!</v>
      </c>
    </row>
    <row r="7" spans="1:12" ht="12.75">
      <c r="A7" s="26">
        <v>6</v>
      </c>
      <c r="B7" s="26"/>
      <c r="C7" s="25"/>
      <c r="D7" s="25"/>
      <c r="E7" s="26"/>
      <c r="F7" s="30"/>
      <c r="G7" s="26"/>
      <c r="H7" s="9" t="s">
        <v>39</v>
      </c>
      <c r="I7" s="53">
        <f>COUNTIF(E2:E51,"Custom House")</f>
        <v>0</v>
      </c>
      <c r="J7" s="36" t="e">
        <f>I7/I21</f>
        <v>#DIV/0!</v>
      </c>
      <c r="K7" s="54">
        <f>SUMIF(E2:E51,"Custom House",F2:F51)</f>
        <v>0</v>
      </c>
      <c r="L7" s="36" t="e">
        <f>K7/K21</f>
        <v>#DIV/0!</v>
      </c>
    </row>
    <row r="8" spans="1:12" ht="12.75">
      <c r="A8" s="26">
        <v>7</v>
      </c>
      <c r="B8" s="26"/>
      <c r="C8" s="25"/>
      <c r="D8" s="25"/>
      <c r="E8" s="26"/>
      <c r="F8" s="30"/>
      <c r="G8" s="26"/>
      <c r="H8" s="9" t="s">
        <v>33</v>
      </c>
      <c r="I8" s="53">
        <f>COUNTIF(E2:E51,"Deck")</f>
        <v>0</v>
      </c>
      <c r="J8" s="36" t="e">
        <f>I8/I21</f>
        <v>#DIV/0!</v>
      </c>
      <c r="K8" s="54">
        <f>SUMIF(E2:E51,"Deck",F2:F51)</f>
        <v>0</v>
      </c>
      <c r="L8" s="36" t="e">
        <f>K8/K21</f>
        <v>#DIV/0!</v>
      </c>
    </row>
    <row r="9" spans="1:12" ht="12.75">
      <c r="A9" s="26">
        <v>8</v>
      </c>
      <c r="B9" s="26"/>
      <c r="C9" s="25"/>
      <c r="D9" s="25"/>
      <c r="E9" s="26"/>
      <c r="F9" s="30"/>
      <c r="G9" s="26"/>
      <c r="H9" s="9" t="s">
        <v>10</v>
      </c>
      <c r="I9" s="53">
        <f>COUNTIF(E2:E51,"Drywall Repair")</f>
        <v>0</v>
      </c>
      <c r="J9" s="36" t="e">
        <f>I9/I21</f>
        <v>#DIV/0!</v>
      </c>
      <c r="K9" s="54">
        <f>SUMIF(E2:E51,"Drywall Repair",F2:F51)</f>
        <v>0</v>
      </c>
      <c r="L9" s="36" t="e">
        <f>K9/K21</f>
        <v>#DIV/0!</v>
      </c>
    </row>
    <row r="10" spans="1:12" ht="12.75">
      <c r="A10" s="26">
        <v>9</v>
      </c>
      <c r="B10" s="26"/>
      <c r="C10" s="25"/>
      <c r="D10" s="25"/>
      <c r="E10" s="26"/>
      <c r="F10" s="30"/>
      <c r="G10" s="26"/>
      <c r="H10" s="9" t="s">
        <v>34</v>
      </c>
      <c r="I10" s="53">
        <f>COUNTIF(E2:E51,"Exterior Repair")</f>
        <v>0</v>
      </c>
      <c r="J10" s="36" t="e">
        <f>I10/I21</f>
        <v>#DIV/0!</v>
      </c>
      <c r="K10" s="54">
        <f>SUMIF(E2:E51,"Exterior Repair",F2:F51)</f>
        <v>0</v>
      </c>
      <c r="L10" s="36" t="e">
        <f>K10/K21</f>
        <v>#DIV/0!</v>
      </c>
    </row>
    <row r="11" spans="1:12" ht="12.75">
      <c r="A11" s="26">
        <v>10</v>
      </c>
      <c r="B11" s="26"/>
      <c r="C11" s="25"/>
      <c r="D11" s="25"/>
      <c r="E11" s="26"/>
      <c r="F11" s="30"/>
      <c r="G11" s="26"/>
      <c r="H11" s="9" t="s">
        <v>12</v>
      </c>
      <c r="I11" s="53">
        <f>COUNTIF(E2:E51,"Framing")</f>
        <v>0</v>
      </c>
      <c r="J11" s="36" t="e">
        <f>I11/I21</f>
        <v>#DIV/0!</v>
      </c>
      <c r="K11" s="54">
        <f>SUMIF(E2:E51,"Framing",F2:F51)</f>
        <v>0</v>
      </c>
      <c r="L11" s="36" t="e">
        <f>K11/K21</f>
        <v>#DIV/0!</v>
      </c>
    </row>
    <row r="12" spans="1:12" ht="12.75">
      <c r="A12" s="26">
        <v>11</v>
      </c>
      <c r="B12" s="26"/>
      <c r="C12" s="25"/>
      <c r="D12" s="25"/>
      <c r="E12" s="26"/>
      <c r="F12" s="30"/>
      <c r="G12" s="26"/>
      <c r="H12" s="9" t="s">
        <v>48</v>
      </c>
      <c r="I12" s="53">
        <f>COUNTIF(E2:E51,"Misc Interior")</f>
        <v>0</v>
      </c>
      <c r="J12" s="36" t="e">
        <f>I12/I21</f>
        <v>#DIV/0!</v>
      </c>
      <c r="K12" s="54">
        <f>SUMIF(E2:E51,"Misc Interior",F2:F51)</f>
        <v>0</v>
      </c>
      <c r="L12" s="36" t="e">
        <f>K12/K21</f>
        <v>#DIV/0!</v>
      </c>
    </row>
    <row r="13" spans="1:12" ht="12.75">
      <c r="A13" s="26">
        <v>12</v>
      </c>
      <c r="B13" s="26"/>
      <c r="C13" s="25"/>
      <c r="D13" s="25"/>
      <c r="E13" s="26"/>
      <c r="F13" s="30"/>
      <c r="G13" s="26"/>
      <c r="H13" s="9" t="s">
        <v>7</v>
      </c>
      <c r="I13" s="53">
        <f>COUNTIF(E2:E51,"Kitchen")</f>
        <v>0</v>
      </c>
      <c r="J13" s="36" t="e">
        <f>I13/I21</f>
        <v>#DIV/0!</v>
      </c>
      <c r="K13" s="54">
        <f>SUMIF(E2:E51,"Kitchen",F2:F51)</f>
        <v>0</v>
      </c>
      <c r="L13" s="36" t="e">
        <f>K13/K21</f>
        <v>#DIV/0!</v>
      </c>
    </row>
    <row r="14" spans="1:12" ht="12.75">
      <c r="A14" s="26">
        <v>13</v>
      </c>
      <c r="B14" s="26"/>
      <c r="C14" s="25"/>
      <c r="D14" s="25"/>
      <c r="E14" s="26"/>
      <c r="F14" s="30"/>
      <c r="G14" s="26"/>
      <c r="H14" s="9" t="s">
        <v>50</v>
      </c>
      <c r="I14" s="53">
        <f>COUNTIF(E2:E51,"Misc Exterior")</f>
        <v>0</v>
      </c>
      <c r="J14" s="36" t="e">
        <f>I14/I21</f>
        <v>#DIV/0!</v>
      </c>
      <c r="K14" s="54">
        <f>SUMIF(E2:E51,"Misc Exterior",F2:F51)</f>
        <v>0</v>
      </c>
      <c r="L14" s="36" t="e">
        <f>K14/K21</f>
        <v>#DIV/0!</v>
      </c>
    </row>
    <row r="15" spans="1:12" ht="12.75">
      <c r="A15" s="26">
        <v>14</v>
      </c>
      <c r="B15" s="26"/>
      <c r="C15" s="25"/>
      <c r="D15" s="25"/>
      <c r="E15" s="26"/>
      <c r="F15" s="30"/>
      <c r="G15" s="26"/>
      <c r="H15" s="9" t="s">
        <v>51</v>
      </c>
      <c r="I15" s="53">
        <f>COUNTIF(E2:E51,"Shower")</f>
        <v>0</v>
      </c>
      <c r="J15" s="36" t="e">
        <f>I15/I21</f>
        <v>#DIV/0!</v>
      </c>
      <c r="K15" s="54">
        <f>SUMIF(E2:E51,"Shower",F2:F51)</f>
        <v>0</v>
      </c>
      <c r="L15" s="36" t="e">
        <f>K15/K21</f>
        <v>#DIV/0!</v>
      </c>
    </row>
    <row r="16" spans="1:12" ht="12.75">
      <c r="A16" s="26">
        <v>15</v>
      </c>
      <c r="B16" s="26"/>
      <c r="C16" s="25"/>
      <c r="D16" s="25"/>
      <c r="E16" s="26"/>
      <c r="F16" s="30"/>
      <c r="G16" s="26"/>
      <c r="H16" s="9" t="s">
        <v>35</v>
      </c>
      <c r="I16" s="53">
        <f>COUNTIF(E2:E51,"Siding")</f>
        <v>0</v>
      </c>
      <c r="J16" s="36" t="e">
        <f>I16/I21</f>
        <v>#DIV/0!</v>
      </c>
      <c r="K16" s="54">
        <f>SUMIF(E2:E51,"Siding",F2:F51)</f>
        <v>0</v>
      </c>
      <c r="L16" s="36" t="e">
        <f>K16/K21</f>
        <v>#DIV/0!</v>
      </c>
    </row>
    <row r="17" spans="1:12" ht="12.75">
      <c r="A17" s="26">
        <v>16</v>
      </c>
      <c r="B17" s="26"/>
      <c r="C17" s="25"/>
      <c r="D17" s="25"/>
      <c r="E17" s="26"/>
      <c r="F17" s="30"/>
      <c r="G17" s="26"/>
      <c r="H17" s="9" t="s">
        <v>36</v>
      </c>
      <c r="I17" s="53">
        <f>COUNTIF(E2:E51,"Whole House")</f>
        <v>0</v>
      </c>
      <c r="J17" s="36" t="e">
        <f>I17/I21</f>
        <v>#DIV/0!</v>
      </c>
      <c r="K17" s="54">
        <f>SUMIF(E2:E51,"Whole House",F2:F51)</f>
        <v>0</v>
      </c>
      <c r="L17" s="36" t="e">
        <f>K17/K21</f>
        <v>#DIV/0!</v>
      </c>
    </row>
    <row r="18" spans="1:12" ht="12.75">
      <c r="A18" s="26">
        <v>17</v>
      </c>
      <c r="B18" s="26"/>
      <c r="C18" s="25"/>
      <c r="D18" s="25"/>
      <c r="E18" s="26"/>
      <c r="F18" s="30"/>
      <c r="G18" s="26"/>
      <c r="H18" s="9" t="s">
        <v>29</v>
      </c>
      <c r="I18" s="53">
        <f>COUNTIF(E2:E51,"Window")</f>
        <v>0</v>
      </c>
      <c r="J18" s="59" t="e">
        <f>I18/I21</f>
        <v>#DIV/0!</v>
      </c>
      <c r="K18" s="54">
        <f>SUMIF(E2:E51,"Window",F2:F51)</f>
        <v>0</v>
      </c>
      <c r="L18" s="36" t="e">
        <f>K18/K21</f>
        <v>#DIV/0!</v>
      </c>
    </row>
    <row r="19" spans="1:12" ht="12.75">
      <c r="A19" s="26">
        <v>18</v>
      </c>
      <c r="B19" s="26"/>
      <c r="C19" s="25"/>
      <c r="D19" s="25"/>
      <c r="E19" s="26"/>
      <c r="F19" s="30"/>
      <c r="G19" s="26"/>
      <c r="H19" s="9" t="s">
        <v>47</v>
      </c>
      <c r="I19" s="53">
        <f>COUNTIF(E2:E51,"Hoot")</f>
        <v>0</v>
      </c>
      <c r="J19" s="36" t="e">
        <f>I19/I21</f>
        <v>#DIV/0!</v>
      </c>
      <c r="K19" s="54">
        <f>SUMIF(E2:E51,"Hoot",F2:F51)</f>
        <v>0</v>
      </c>
      <c r="L19" s="36" t="e">
        <f>K19/K21</f>
        <v>#DIV/0!</v>
      </c>
    </row>
    <row r="20" spans="1:12" ht="12.75">
      <c r="A20" s="26">
        <v>19</v>
      </c>
      <c r="B20" s="26"/>
      <c r="C20" s="25"/>
      <c r="D20" s="25"/>
      <c r="E20" s="26"/>
      <c r="F20" s="30"/>
      <c r="G20" s="26"/>
      <c r="H20" s="9" t="s">
        <v>49</v>
      </c>
      <c r="I20" s="53">
        <f>COUNTIF(E2:E51,"T&amp;M")</f>
        <v>0</v>
      </c>
      <c r="J20" s="36" t="e">
        <f>I20/I21</f>
        <v>#DIV/0!</v>
      </c>
      <c r="K20" s="54">
        <f>SUMIF(E2:E51,"T &amp; M",F2:F51)</f>
        <v>0</v>
      </c>
      <c r="L20" s="36" t="e">
        <f>K20/K21</f>
        <v>#DIV/0!</v>
      </c>
    </row>
    <row r="21" spans="1:12" ht="12.75">
      <c r="A21">
        <v>20</v>
      </c>
      <c r="C21" s="3"/>
      <c r="D21" s="25"/>
      <c r="F21" s="4"/>
      <c r="H21" s="9" t="s">
        <v>13</v>
      </c>
      <c r="I21" s="55">
        <f>SUM(I2:I20)</f>
        <v>0</v>
      </c>
      <c r="J21" s="36" t="e">
        <f>SUM(J2:J19)</f>
        <v>#DIV/0!</v>
      </c>
      <c r="K21" s="65">
        <f>SUM(K2:K20)</f>
        <v>0</v>
      </c>
      <c r="L21" s="36" t="e">
        <f>SUM(L2:L20)</f>
        <v>#DIV/0!</v>
      </c>
    </row>
    <row r="22" spans="1:12" ht="22.5">
      <c r="A22">
        <v>21</v>
      </c>
      <c r="C22" s="3"/>
      <c r="D22" s="25"/>
      <c r="F22" s="4"/>
      <c r="H22" s="52" t="s">
        <v>3</v>
      </c>
      <c r="I22" s="37" t="s">
        <v>54</v>
      </c>
      <c r="J22" s="37" t="s">
        <v>58</v>
      </c>
      <c r="K22" s="37" t="s">
        <v>57</v>
      </c>
      <c r="L22" s="37" t="s">
        <v>59</v>
      </c>
    </row>
    <row r="23" spans="1:12" ht="12.75">
      <c r="A23">
        <v>22</v>
      </c>
      <c r="C23" s="3"/>
      <c r="D23" s="25"/>
      <c r="F23" s="4"/>
      <c r="H23" s="32" t="s">
        <v>25</v>
      </c>
      <c r="I23" s="53">
        <f>COUNTIF(D2:D51,"Employee Referral")</f>
        <v>0</v>
      </c>
      <c r="J23" s="36" t="e">
        <f>I23/I36</f>
        <v>#DIV/0!</v>
      </c>
      <c r="K23" s="54">
        <f>SUMIF(D2:D51,"Employee Referral",F2:F51)</f>
        <v>0</v>
      </c>
      <c r="L23" s="36" t="e">
        <f>K23/K36</f>
        <v>#DIV/0!</v>
      </c>
    </row>
    <row r="24" spans="1:12" ht="12.75">
      <c r="A24">
        <v>23</v>
      </c>
      <c r="C24" s="44"/>
      <c r="D24" s="25"/>
      <c r="F24" s="4"/>
      <c r="H24" s="9" t="s">
        <v>26</v>
      </c>
      <c r="I24" s="53">
        <f>COUNTIF(D2:D51,"Client Referral")</f>
        <v>0</v>
      </c>
      <c r="J24" s="36" t="e">
        <f>I24/I36</f>
        <v>#DIV/0!</v>
      </c>
      <c r="K24" s="54">
        <f>SUMIF(D2:D51,"Client Referral",F2:F51)</f>
        <v>0</v>
      </c>
      <c r="L24" s="36" t="e">
        <f>K24/K36</f>
        <v>#DIV/0!</v>
      </c>
    </row>
    <row r="25" spans="1:12" ht="12.75">
      <c r="A25">
        <v>24</v>
      </c>
      <c r="C25" s="3"/>
      <c r="D25" s="25"/>
      <c r="F25" s="4"/>
      <c r="H25" s="9" t="s">
        <v>21</v>
      </c>
      <c r="I25" s="53">
        <f>COUNTIF(D2:D51,"Sub-Contractor")</f>
        <v>0</v>
      </c>
      <c r="J25" s="36" t="e">
        <f>I25/I36</f>
        <v>#DIV/0!</v>
      </c>
      <c r="K25" s="54">
        <f>SUMIF(D2:D51,"Sub-Contractor",F2:F51)</f>
        <v>0</v>
      </c>
      <c r="L25" s="36" t="e">
        <f>K25/K36</f>
        <v>#DIV/0!</v>
      </c>
    </row>
    <row r="26" spans="1:12" ht="12.75">
      <c r="A26">
        <v>25</v>
      </c>
      <c r="C26" s="3"/>
      <c r="D26" s="25"/>
      <c r="F26" s="4"/>
      <c r="H26" s="9" t="s">
        <v>40</v>
      </c>
      <c r="I26" s="53">
        <f>COUNTIF(D2:D51,"Yard Sign")</f>
        <v>0</v>
      </c>
      <c r="J26" s="36" t="e">
        <f>I26/I36</f>
        <v>#DIV/0!</v>
      </c>
      <c r="K26" s="54">
        <f>SUMIF(D2:D51,"Yard Sign",F2:F51)</f>
        <v>0</v>
      </c>
      <c r="L26" s="36" t="e">
        <f>K26/K36</f>
        <v>#DIV/0!</v>
      </c>
    </row>
    <row r="27" spans="1:12" ht="12.75">
      <c r="A27">
        <v>26</v>
      </c>
      <c r="C27" s="3"/>
      <c r="D27" s="25"/>
      <c r="F27" s="4"/>
      <c r="H27" s="9" t="s">
        <v>41</v>
      </c>
      <c r="I27" s="53">
        <f>COUNTIF(D2:D51,"Print Ad")</f>
        <v>0</v>
      </c>
      <c r="J27" s="36" t="e">
        <f>I27/I36</f>
        <v>#DIV/0!</v>
      </c>
      <c r="K27" s="54">
        <f>SUMIF(D2:D51,"Print Ad",F2:F51)</f>
        <v>0</v>
      </c>
      <c r="L27" s="36" t="e">
        <f>K27/K36</f>
        <v>#DIV/0!</v>
      </c>
    </row>
    <row r="28" spans="1:12" ht="12.75">
      <c r="A28">
        <v>27</v>
      </c>
      <c r="B28" s="26"/>
      <c r="C28" s="25"/>
      <c r="D28" s="25"/>
      <c r="E28" s="26"/>
      <c r="F28" s="30"/>
      <c r="G28" s="26"/>
      <c r="H28" s="9" t="s">
        <v>43</v>
      </c>
      <c r="I28" s="53">
        <f>COUNTIF(D2:D51,"TV")</f>
        <v>0</v>
      </c>
      <c r="J28" s="36" t="e">
        <f>I28/I36</f>
        <v>#DIV/0!</v>
      </c>
      <c r="K28" s="54">
        <f>SUMIF(D2:D51,"TV",F2:F51)</f>
        <v>0</v>
      </c>
      <c r="L28" s="36" t="e">
        <f>K28/K36</f>
        <v>#DIV/0!</v>
      </c>
    </row>
    <row r="29" spans="1:12" ht="12.75">
      <c r="A29">
        <v>28</v>
      </c>
      <c r="C29" s="3"/>
      <c r="D29" s="25"/>
      <c r="F29" s="4"/>
      <c r="H29" s="9" t="s">
        <v>42</v>
      </c>
      <c r="I29" s="53">
        <f>COUNTIF(D2:D51,"Radio")</f>
        <v>0</v>
      </c>
      <c r="J29" s="36" t="e">
        <f>I29/I36</f>
        <v>#DIV/0!</v>
      </c>
      <c r="K29" s="54">
        <f>SUMIF(D2:D51,"Radio",F2:F51)</f>
        <v>0</v>
      </c>
      <c r="L29" s="36" t="e">
        <f>K29/K36</f>
        <v>#DIV/0!</v>
      </c>
    </row>
    <row r="30" spans="1:12" ht="12.75">
      <c r="A30">
        <v>29</v>
      </c>
      <c r="B30" s="26"/>
      <c r="C30" s="25"/>
      <c r="D30" s="25"/>
      <c r="E30" s="26"/>
      <c r="F30" s="30"/>
      <c r="G30" s="26"/>
      <c r="H30" s="9" t="s">
        <v>11</v>
      </c>
      <c r="I30" s="53">
        <f>COUNTIF(D2:D51,"Yellow Pages")</f>
        <v>0</v>
      </c>
      <c r="J30" s="36" t="e">
        <f>I30/I36</f>
        <v>#DIV/0!</v>
      </c>
      <c r="K30" s="54">
        <f>SUMIF(D2:D51,"Yellow Pages",F2:F51)</f>
        <v>0</v>
      </c>
      <c r="L30" s="36" t="e">
        <f>K30/K36</f>
        <v>#DIV/0!</v>
      </c>
    </row>
    <row r="31" spans="1:12" ht="12.75">
      <c r="A31">
        <v>30</v>
      </c>
      <c r="B31" s="26"/>
      <c r="C31" s="25"/>
      <c r="D31" s="25"/>
      <c r="E31" s="26"/>
      <c r="F31" s="30"/>
      <c r="G31" s="26"/>
      <c r="H31" s="9" t="s">
        <v>9</v>
      </c>
      <c r="I31" s="53">
        <f>COUNTIF(D2:D51,"Repeat Client")</f>
        <v>0</v>
      </c>
      <c r="J31" s="36" t="e">
        <f>I31/I36</f>
        <v>#DIV/0!</v>
      </c>
      <c r="K31" s="54">
        <f>SUMIF(D2:D51,"Repeat Client",F2:F51)</f>
        <v>0</v>
      </c>
      <c r="L31" s="36" t="e">
        <f>K31/K36</f>
        <v>#DIV/0!</v>
      </c>
    </row>
    <row r="32" spans="1:12" ht="12.75">
      <c r="A32">
        <v>31</v>
      </c>
      <c r="B32" s="26"/>
      <c r="C32" s="25"/>
      <c r="D32" s="25"/>
      <c r="E32" s="26"/>
      <c r="F32" s="30"/>
      <c r="G32" s="26"/>
      <c r="H32" s="32" t="s">
        <v>20</v>
      </c>
      <c r="I32" s="53">
        <f>COUNTIF(D2:D51,"Name Recognition")</f>
        <v>0</v>
      </c>
      <c r="J32" s="36" t="e">
        <f>I32/I36</f>
        <v>#DIV/0!</v>
      </c>
      <c r="K32" s="54">
        <f>SUMIF(D2:D51,"Name Recognition",F2:F51)</f>
        <v>0</v>
      </c>
      <c r="L32" s="36" t="e">
        <f>K32/K36</f>
        <v>#DIV/0!</v>
      </c>
    </row>
    <row r="33" spans="1:12" ht="12.75">
      <c r="A33">
        <v>32</v>
      </c>
      <c r="B33" s="26"/>
      <c r="C33" s="25"/>
      <c r="D33" s="25"/>
      <c r="E33" s="26"/>
      <c r="F33" s="30"/>
      <c r="G33" s="26"/>
      <c r="H33" s="9" t="s">
        <v>44</v>
      </c>
      <c r="I33" s="53">
        <f>COUNTIF(D2:D51,"Home Show")</f>
        <v>0</v>
      </c>
      <c r="J33" s="36" t="e">
        <f>I33/I36</f>
        <v>#DIV/0!</v>
      </c>
      <c r="K33" s="54">
        <f>SUMIF(D2:D51,"Home Show",F2:F51)</f>
        <v>0</v>
      </c>
      <c r="L33" s="36" t="e">
        <f>K33/K36</f>
        <v>#DIV/0!</v>
      </c>
    </row>
    <row r="34" spans="1:12" s="26" customFormat="1" ht="12.75">
      <c r="A34">
        <v>33</v>
      </c>
      <c r="C34" s="25"/>
      <c r="D34" s="25"/>
      <c r="F34" s="30"/>
      <c r="H34" s="31" t="s">
        <v>47</v>
      </c>
      <c r="I34" s="56">
        <f>COUNTIF(D2:D51,"Hoot")</f>
        <v>0</v>
      </c>
      <c r="J34" s="41" t="e">
        <f>I34/I36</f>
        <v>#DIV/0!</v>
      </c>
      <c r="K34" s="57">
        <f>SUMIF(D2:D51,"Hoot",F2:F51)</f>
        <v>0</v>
      </c>
      <c r="L34" s="41" t="e">
        <f>K34/K36</f>
        <v>#DIV/0!</v>
      </c>
    </row>
    <row r="35" spans="1:12" s="26" customFormat="1" ht="12.75">
      <c r="A35">
        <v>34</v>
      </c>
      <c r="C35" s="25"/>
      <c r="D35" s="25"/>
      <c r="F35" s="30"/>
      <c r="H35" s="31"/>
      <c r="I35" s="56"/>
      <c r="J35" s="56"/>
      <c r="K35" s="56"/>
      <c r="L35" s="56"/>
    </row>
    <row r="36" spans="1:12" s="26" customFormat="1" ht="12.75">
      <c r="A36">
        <v>35</v>
      </c>
      <c r="C36" s="25"/>
      <c r="D36" s="25"/>
      <c r="F36" s="30"/>
      <c r="H36" s="9" t="s">
        <v>13</v>
      </c>
      <c r="I36" s="55">
        <f>SUM(I23:I33)</f>
        <v>0</v>
      </c>
      <c r="J36" s="41" t="e">
        <f>SUM(J23:J35)</f>
        <v>#DIV/0!</v>
      </c>
      <c r="K36" s="66">
        <f>SUM(K23:K34)</f>
        <v>0</v>
      </c>
      <c r="L36" s="41" t="e">
        <f>SUM(L23:L34)</f>
        <v>#DIV/0!</v>
      </c>
    </row>
    <row r="37" spans="1:12" s="26" customFormat="1" ht="18.75">
      <c r="A37">
        <v>36</v>
      </c>
      <c r="C37" s="25"/>
      <c r="D37" s="25"/>
      <c r="F37" s="30"/>
      <c r="H37" s="48" t="s">
        <v>53</v>
      </c>
      <c r="I37" s="53"/>
      <c r="J37" s="36" t="e">
        <f>J23+J24+J25+J31</f>
        <v>#DIV/0!</v>
      </c>
      <c r="K37" s="56"/>
      <c r="L37" s="56"/>
    </row>
    <row r="38" spans="1:7" ht="12.75">
      <c r="A38">
        <v>37</v>
      </c>
      <c r="B38" s="26"/>
      <c r="C38" s="25"/>
      <c r="D38" s="25"/>
      <c r="E38" s="26"/>
      <c r="F38" s="30"/>
      <c r="G38" s="26"/>
    </row>
    <row r="39" spans="1:7" ht="12.75">
      <c r="A39">
        <v>38</v>
      </c>
      <c r="B39" s="26"/>
      <c r="C39" s="25"/>
      <c r="D39" s="25"/>
      <c r="E39" s="26"/>
      <c r="F39" s="30"/>
      <c r="G39" s="26"/>
    </row>
    <row r="40" spans="1:7" ht="12.75">
      <c r="A40">
        <v>39</v>
      </c>
      <c r="B40" s="26"/>
      <c r="C40" s="25"/>
      <c r="D40" s="25"/>
      <c r="E40" s="26"/>
      <c r="F40" s="30"/>
      <c r="G40" s="26"/>
    </row>
    <row r="41" spans="1:7" ht="12.75">
      <c r="A41">
        <v>40</v>
      </c>
      <c r="B41" s="26"/>
      <c r="C41" s="25"/>
      <c r="D41" s="25"/>
      <c r="E41" s="26"/>
      <c r="F41" s="30"/>
      <c r="G41" s="26"/>
    </row>
    <row r="42" spans="1:7" ht="12.75">
      <c r="A42">
        <v>41</v>
      </c>
      <c r="B42" s="26"/>
      <c r="C42" s="25"/>
      <c r="D42" s="25"/>
      <c r="E42" s="26"/>
      <c r="F42" s="30"/>
      <c r="G42" s="26"/>
    </row>
    <row r="43" spans="1:7" ht="12.75">
      <c r="A43">
        <v>42</v>
      </c>
      <c r="B43" s="26"/>
      <c r="C43" s="25"/>
      <c r="D43" s="25"/>
      <c r="E43" s="26"/>
      <c r="F43" s="30"/>
      <c r="G43" s="26"/>
    </row>
    <row r="44" spans="1:7" ht="12.75">
      <c r="A44">
        <v>43</v>
      </c>
      <c r="B44" s="26"/>
      <c r="C44" s="25"/>
      <c r="D44" s="25"/>
      <c r="E44" s="26"/>
      <c r="F44" s="30"/>
      <c r="G44" s="26"/>
    </row>
    <row r="45" spans="1:7" ht="12.75">
      <c r="A45">
        <v>44</v>
      </c>
      <c r="B45" s="26"/>
      <c r="C45" s="25"/>
      <c r="D45" s="25"/>
      <c r="E45" s="26"/>
      <c r="F45" s="30"/>
      <c r="G45" s="26"/>
    </row>
    <row r="46" spans="1:7" ht="12.75">
      <c r="A46">
        <v>45</v>
      </c>
      <c r="B46" s="26"/>
      <c r="C46" s="25"/>
      <c r="D46" s="25"/>
      <c r="E46" s="26"/>
      <c r="F46" s="30"/>
      <c r="G46" s="26"/>
    </row>
    <row r="47" spans="1:7" ht="12.75">
      <c r="A47">
        <v>46</v>
      </c>
      <c r="B47" s="26"/>
      <c r="C47" s="25"/>
      <c r="D47" s="25"/>
      <c r="E47" s="26"/>
      <c r="F47" s="30"/>
      <c r="G47" s="26"/>
    </row>
    <row r="48" spans="1:7" ht="12.75">
      <c r="A48">
        <v>47</v>
      </c>
      <c r="B48" s="26"/>
      <c r="C48" s="25"/>
      <c r="D48" s="25"/>
      <c r="E48" s="26"/>
      <c r="F48" s="30"/>
      <c r="G48" s="26"/>
    </row>
    <row r="49" spans="1:7" ht="12.75">
      <c r="A49">
        <v>48</v>
      </c>
      <c r="B49" s="26"/>
      <c r="C49" s="25"/>
      <c r="D49" s="25"/>
      <c r="E49" s="26"/>
      <c r="F49" s="30"/>
      <c r="G49" s="26"/>
    </row>
    <row r="50" spans="1:7" ht="12.75">
      <c r="A50">
        <v>49</v>
      </c>
      <c r="B50" s="26"/>
      <c r="C50" s="25"/>
      <c r="D50" s="25"/>
      <c r="E50" s="26"/>
      <c r="F50" s="30"/>
      <c r="G50" s="26"/>
    </row>
    <row r="51" spans="1:7" ht="12.75">
      <c r="A51">
        <v>50</v>
      </c>
      <c r="B51" s="26"/>
      <c r="C51" s="26"/>
      <c r="D51" s="26"/>
      <c r="E51" s="26"/>
      <c r="F51" s="26"/>
      <c r="G51" s="26"/>
    </row>
    <row r="52" spans="2:7" ht="12.75">
      <c r="B52" s="26"/>
      <c r="C52" s="26"/>
      <c r="D52" s="26"/>
      <c r="E52" s="26"/>
      <c r="F52" s="26"/>
      <c r="G52" s="26"/>
    </row>
    <row r="55" spans="1:9" ht="12.75">
      <c r="A55" s="5" t="s">
        <v>13</v>
      </c>
      <c r="B55">
        <f>SUM(B2:B51)</f>
        <v>0</v>
      </c>
      <c r="F55" s="63">
        <f>SUM(F2:F51)</f>
        <v>0</v>
      </c>
      <c r="G55">
        <f>SUM(G2:G51)</f>
        <v>0</v>
      </c>
      <c r="I55" s="9"/>
    </row>
    <row r="56" ht="12.75">
      <c r="I56" s="9"/>
    </row>
    <row r="57" spans="2:9" ht="15">
      <c r="B57" s="68" t="s">
        <v>14</v>
      </c>
      <c r="C57" s="69"/>
      <c r="D57" s="68"/>
      <c r="E57" s="46">
        <f>B55</f>
        <v>0</v>
      </c>
      <c r="F57" s="4"/>
      <c r="G57" s="20"/>
      <c r="H57" s="20"/>
      <c r="I57" s="9"/>
    </row>
    <row r="58" spans="2:9" ht="12.75">
      <c r="B58" s="68"/>
      <c r="C58" s="69"/>
      <c r="D58" s="68"/>
      <c r="E58" s="9"/>
      <c r="F58" s="4"/>
      <c r="G58" s="9"/>
      <c r="I58" s="9"/>
    </row>
    <row r="59" spans="2:7" ht="12.75">
      <c r="B59" s="68"/>
      <c r="C59" s="69"/>
      <c r="D59" s="68"/>
      <c r="E59" s="9"/>
      <c r="F59" s="4"/>
      <c r="G59" s="9"/>
    </row>
    <row r="60" spans="2:10" ht="12.75">
      <c r="B60" s="68" t="s">
        <v>15</v>
      </c>
      <c r="C60" s="69"/>
      <c r="D60" s="68"/>
      <c r="E60" s="47">
        <f>F55-E61</f>
        <v>0</v>
      </c>
      <c r="F60" s="4"/>
      <c r="G60" s="9"/>
      <c r="I60" s="9"/>
      <c r="J60" s="31"/>
    </row>
    <row r="61" spans="2:7" ht="12.75">
      <c r="B61" s="68" t="s">
        <v>16</v>
      </c>
      <c r="C61" s="69"/>
      <c r="D61" s="68"/>
      <c r="E61" s="11">
        <f>SUMIF(G2:G51,"&gt;0",F2:F51)</f>
        <v>0</v>
      </c>
      <c r="F61" s="4"/>
      <c r="G61" s="9"/>
    </row>
    <row r="62" spans="2:7" ht="12.75">
      <c r="B62" s="7"/>
      <c r="C62" s="8"/>
      <c r="D62" s="7"/>
      <c r="E62" s="11"/>
      <c r="F62" s="4"/>
      <c r="G62" s="9"/>
    </row>
    <row r="63" spans="2:7" ht="12.75">
      <c r="B63" s="70" t="s">
        <v>17</v>
      </c>
      <c r="C63" s="71"/>
      <c r="D63" s="70"/>
      <c r="E63" s="12" t="e">
        <f>G55/E57</f>
        <v>#DIV/0!</v>
      </c>
      <c r="F63" s="4"/>
      <c r="G63" s="9"/>
    </row>
    <row r="64" spans="2:7" ht="12.75">
      <c r="B64" s="70" t="s">
        <v>18</v>
      </c>
      <c r="C64" s="70"/>
      <c r="D64" s="70"/>
      <c r="E64" s="12" t="e">
        <f>E61/E60</f>
        <v>#DIV/0!</v>
      </c>
      <c r="F64" s="4"/>
      <c r="G64" s="9"/>
    </row>
    <row r="65" spans="2:7" ht="12.75">
      <c r="B65" s="70"/>
      <c r="C65" s="71"/>
      <c r="D65" s="70"/>
      <c r="E65" s="9"/>
      <c r="F65" s="4"/>
      <c r="G65" s="9"/>
    </row>
    <row r="66" spans="2:7" ht="12.75">
      <c r="B66" s="70" t="s">
        <v>28</v>
      </c>
      <c r="C66" s="71"/>
      <c r="D66" s="70"/>
      <c r="E66" s="10" t="e">
        <f>E61/G55</f>
        <v>#DIV/0!</v>
      </c>
      <c r="F66" s="4"/>
      <c r="G66" s="9"/>
    </row>
    <row r="67" spans="2:7" ht="12.75">
      <c r="B67" s="70" t="s">
        <v>24</v>
      </c>
      <c r="C67" s="71"/>
      <c r="D67" s="70"/>
      <c r="E67" s="10" t="e">
        <f>F55/B55</f>
        <v>#DIV/0!</v>
      </c>
      <c r="F67" s="4"/>
      <c r="G67" s="9"/>
    </row>
    <row r="68" spans="2:7" ht="12.75">
      <c r="B68" s="42"/>
      <c r="C68" s="43"/>
      <c r="D68" s="42"/>
      <c r="E68" s="10"/>
      <c r="F68" s="4"/>
      <c r="G68" s="9"/>
    </row>
    <row r="69" spans="3:7" ht="12.75">
      <c r="C69" s="3"/>
      <c r="D69" s="3"/>
      <c r="F69" s="4"/>
      <c r="G69" s="9"/>
    </row>
    <row r="70" spans="3:7" ht="12.75">
      <c r="C70" s="3"/>
      <c r="D70" s="3"/>
      <c r="F70" s="4"/>
      <c r="G70" s="9"/>
    </row>
    <row r="71" spans="3:7" ht="12.75">
      <c r="C71" s="3"/>
      <c r="D71" s="3"/>
      <c r="F71" s="4"/>
      <c r="G71" s="9"/>
    </row>
    <row r="72" spans="3:7" ht="12.75">
      <c r="C72" s="3"/>
      <c r="D72" s="3"/>
      <c r="F72" s="4"/>
      <c r="G72" s="9"/>
    </row>
    <row r="73" spans="3:7" ht="12.75">
      <c r="C73" s="3"/>
      <c r="D73" s="3"/>
      <c r="F73" s="4"/>
      <c r="G73" s="9"/>
    </row>
    <row r="74" spans="5:8" ht="12.75">
      <c r="E74" s="73" t="s">
        <v>27</v>
      </c>
      <c r="F74" s="73"/>
      <c r="G74" s="73"/>
      <c r="H74" s="73"/>
    </row>
    <row r="75" spans="5:8" ht="40.5" customHeight="1">
      <c r="E75" s="72" t="s">
        <v>19</v>
      </c>
      <c r="F75" s="72"/>
      <c r="G75" s="1" t="s">
        <v>22</v>
      </c>
      <c r="H75" s="2" t="s">
        <v>23</v>
      </c>
    </row>
    <row r="76" spans="5:8" ht="12.75">
      <c r="E76" s="14">
        <v>0</v>
      </c>
      <c r="F76" s="14">
        <v>2500</v>
      </c>
      <c r="G76" s="58">
        <f aca="true" t="shared" si="0" ref="G76:G83">SUMIF($F$2:$F$51,"&gt;"&amp;E76)-SUMIF($F$2:$F$51,"&gt;"&amp;F76)</f>
        <v>0</v>
      </c>
      <c r="H76" s="36" t="e">
        <f>G76/G85</f>
        <v>#DIV/0!</v>
      </c>
    </row>
    <row r="77" spans="5:9" ht="12.75">
      <c r="E77" s="14">
        <v>2501</v>
      </c>
      <c r="F77" s="14">
        <v>5000</v>
      </c>
      <c r="G77" s="15">
        <f t="shared" si="0"/>
        <v>0</v>
      </c>
      <c r="H77" s="36" t="e">
        <f>G77/G85</f>
        <v>#DIV/0!</v>
      </c>
      <c r="I77" s="13"/>
    </row>
    <row r="78" spans="5:8" ht="12.75">
      <c r="E78" s="14">
        <v>5001</v>
      </c>
      <c r="F78" s="14">
        <v>10000</v>
      </c>
      <c r="G78" s="15">
        <f t="shared" si="0"/>
        <v>0</v>
      </c>
      <c r="H78" s="36" t="e">
        <f>G78/G85</f>
        <v>#DIV/0!</v>
      </c>
    </row>
    <row r="79" spans="5:8" ht="12.75">
      <c r="E79" s="14">
        <v>10001</v>
      </c>
      <c r="F79" s="14">
        <v>25000</v>
      </c>
      <c r="G79" s="15">
        <f t="shared" si="0"/>
        <v>0</v>
      </c>
      <c r="H79" s="36" t="e">
        <f>G79/G85</f>
        <v>#DIV/0!</v>
      </c>
    </row>
    <row r="80" spans="5:8" ht="12.75">
      <c r="E80" s="14">
        <v>25001</v>
      </c>
      <c r="F80" s="14">
        <v>50000</v>
      </c>
      <c r="G80" s="15">
        <f t="shared" si="0"/>
        <v>0</v>
      </c>
      <c r="H80" s="36" t="e">
        <f>G80/G85</f>
        <v>#DIV/0!</v>
      </c>
    </row>
    <row r="81" spans="5:8" ht="12.75">
      <c r="E81" s="14">
        <v>50001</v>
      </c>
      <c r="F81" s="14">
        <v>75000</v>
      </c>
      <c r="G81" s="58">
        <f t="shared" si="0"/>
        <v>0</v>
      </c>
      <c r="H81" s="36" t="e">
        <f>G81/G85</f>
        <v>#DIV/0!</v>
      </c>
    </row>
    <row r="82" spans="5:8" ht="12.75">
      <c r="E82" s="14">
        <v>75001</v>
      </c>
      <c r="F82" s="14">
        <v>100000</v>
      </c>
      <c r="G82" s="15">
        <f t="shared" si="0"/>
        <v>0</v>
      </c>
      <c r="H82" s="36" t="e">
        <f>G82/G85</f>
        <v>#DIV/0!</v>
      </c>
    </row>
    <row r="83" spans="5:8" ht="12.75">
      <c r="E83" s="14">
        <v>100001</v>
      </c>
      <c r="F83" s="14">
        <v>500000</v>
      </c>
      <c r="G83" s="15">
        <f t="shared" si="0"/>
        <v>0</v>
      </c>
      <c r="H83" s="36" t="e">
        <f>G83/G85</f>
        <v>#DIV/0!</v>
      </c>
    </row>
    <row r="84" spans="5:8" ht="12.75">
      <c r="E84" s="4"/>
      <c r="F84" s="4"/>
      <c r="G84" s="3"/>
      <c r="H84" s="3"/>
    </row>
    <row r="85" spans="7:8" ht="12.75">
      <c r="G85" s="67">
        <f>SUM(G76:G84)</f>
        <v>0</v>
      </c>
      <c r="H85" s="12" t="e">
        <f>SUM(H76:H83)</f>
        <v>#DIV/0!</v>
      </c>
    </row>
  </sheetData>
  <mergeCells count="12">
    <mergeCell ref="B57:D57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E74:H74"/>
    <mergeCell ref="E75:F75"/>
  </mergeCells>
  <dataValidations count="3">
    <dataValidation type="list" allowBlank="1" showInputMessage="1" showErrorMessage="1" sqref="D30 D33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D2:D29 D31:D32 D34:D50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E2:E50">
      <formula1>$H$2:$H$20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bestFit="1" customWidth="1"/>
    <col min="2" max="2" width="3.0039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6" width="12.28125" style="0" bestFit="1" customWidth="1"/>
    <col min="7" max="7" width="12.8515625" style="0" bestFit="1" customWidth="1"/>
    <col min="8" max="8" width="14.8515625" style="0" bestFit="1" customWidth="1"/>
    <col min="9" max="9" width="9.8515625" style="0" customWidth="1"/>
    <col min="10" max="10" width="11.00390625" style="0" bestFit="1" customWidth="1"/>
    <col min="11" max="12" width="12.28125" style="0" bestFit="1" customWidth="1"/>
  </cols>
  <sheetData>
    <row r="1" spans="1:12" s="23" customFormat="1" ht="30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0" t="s">
        <v>6</v>
      </c>
      <c r="H1" s="24" t="s">
        <v>4</v>
      </c>
      <c r="I1" s="37" t="s">
        <v>61</v>
      </c>
      <c r="J1" s="37" t="s">
        <v>58</v>
      </c>
      <c r="K1" s="37" t="s">
        <v>57</v>
      </c>
      <c r="L1" s="37" t="s">
        <v>59</v>
      </c>
    </row>
    <row r="2" spans="1:12" ht="12.75">
      <c r="A2" s="26">
        <v>1</v>
      </c>
      <c r="B2" s="26"/>
      <c r="C2" s="25"/>
      <c r="D2" s="25"/>
      <c r="E2" s="26"/>
      <c r="F2" s="30"/>
      <c r="G2" s="26"/>
      <c r="H2" s="9" t="s">
        <v>38</v>
      </c>
      <c r="I2" s="53">
        <f>COUNTIF(E2:E51,"addition")</f>
        <v>0</v>
      </c>
      <c r="J2" s="36" t="e">
        <f>I2/I21</f>
        <v>#DIV/0!</v>
      </c>
      <c r="K2" s="54">
        <f>SUMIF(E2:E51,"Addition",F2:F51)</f>
        <v>0</v>
      </c>
      <c r="L2" s="36" t="e">
        <f>K2/K21</f>
        <v>#DIV/0!</v>
      </c>
    </row>
    <row r="3" spans="1:12" ht="12.75">
      <c r="A3" s="26">
        <v>2</v>
      </c>
      <c r="B3" s="26"/>
      <c r="C3" s="25"/>
      <c r="D3" s="25"/>
      <c r="E3" s="26"/>
      <c r="F3" s="30"/>
      <c r="G3" s="26"/>
      <c r="H3" s="9" t="s">
        <v>30</v>
      </c>
      <c r="I3" s="53">
        <f>COUNTIF(E2:E51,"Basement")</f>
        <v>0</v>
      </c>
      <c r="J3" s="36" t="e">
        <f>I3/I21</f>
        <v>#DIV/0!</v>
      </c>
      <c r="K3" s="54">
        <f>SUMIF(E2:E51,"Basement",F2:F51)</f>
        <v>0</v>
      </c>
      <c r="L3" s="36" t="e">
        <f>K3/K21</f>
        <v>#DIV/0!</v>
      </c>
    </row>
    <row r="4" spans="1:12" ht="12.75">
      <c r="A4" s="26">
        <v>3</v>
      </c>
      <c r="B4" s="26"/>
      <c r="C4" s="25"/>
      <c r="D4" s="25"/>
      <c r="E4" s="26"/>
      <c r="F4" s="30"/>
      <c r="G4" s="26"/>
      <c r="H4" s="9" t="s">
        <v>8</v>
      </c>
      <c r="I4" s="53">
        <f>COUNTIF(E2:E51,"Bathroom")</f>
        <v>0</v>
      </c>
      <c r="J4" s="36" t="e">
        <f>I4/I21</f>
        <v>#DIV/0!</v>
      </c>
      <c r="K4" s="54">
        <f>SUMIF(E2:E51,"Bathroom",F2:F51)</f>
        <v>0</v>
      </c>
      <c r="L4" s="36" t="e">
        <f>K4/K21</f>
        <v>#DIV/0!</v>
      </c>
    </row>
    <row r="5" spans="1:12" ht="12.75">
      <c r="A5" s="26">
        <v>4</v>
      </c>
      <c r="B5" s="26"/>
      <c r="C5" s="25"/>
      <c r="D5" s="25"/>
      <c r="E5" s="26"/>
      <c r="F5" s="30"/>
      <c r="G5" s="26"/>
      <c r="H5" s="9" t="s">
        <v>31</v>
      </c>
      <c r="I5" s="53">
        <f>COUNTIF(E2:E51,"Commercial")</f>
        <v>0</v>
      </c>
      <c r="J5" s="36" t="e">
        <f>I5/I21</f>
        <v>#DIV/0!</v>
      </c>
      <c r="K5" s="54">
        <f>SUMIF(E2:E51,"Commercial",F2:F51)</f>
        <v>0</v>
      </c>
      <c r="L5" s="36" t="e">
        <f>K5/K21</f>
        <v>#DIV/0!</v>
      </c>
    </row>
    <row r="6" spans="1:12" ht="12.75">
      <c r="A6" s="26">
        <v>5</v>
      </c>
      <c r="B6" s="26"/>
      <c r="C6" s="25"/>
      <c r="D6" s="25"/>
      <c r="E6" s="26"/>
      <c r="F6" s="30"/>
      <c r="G6" s="26"/>
      <c r="H6" s="9" t="s">
        <v>32</v>
      </c>
      <c r="I6" s="53">
        <f>COUNTIF(E2:E51,"Countertop")</f>
        <v>0</v>
      </c>
      <c r="J6" s="36" t="e">
        <f>I6/I21</f>
        <v>#DIV/0!</v>
      </c>
      <c r="K6" s="54">
        <f>SUMIF(E2:E51,"Countertop",F2:F51)</f>
        <v>0</v>
      </c>
      <c r="L6" s="36" t="e">
        <f>K6/K21</f>
        <v>#DIV/0!</v>
      </c>
    </row>
    <row r="7" spans="1:12" ht="12.75">
      <c r="A7" s="26">
        <v>6</v>
      </c>
      <c r="B7" s="26"/>
      <c r="C7" s="25"/>
      <c r="D7" s="25"/>
      <c r="E7" s="26"/>
      <c r="F7" s="30"/>
      <c r="G7" s="26"/>
      <c r="H7" s="9" t="s">
        <v>39</v>
      </c>
      <c r="I7" s="53">
        <f>COUNTIF(E2:E51,"Custom House")</f>
        <v>0</v>
      </c>
      <c r="J7" s="36" t="e">
        <f>I7/I21</f>
        <v>#DIV/0!</v>
      </c>
      <c r="K7" s="54">
        <f>SUMIF(E2:E51,"Custom House",F2:F51)</f>
        <v>0</v>
      </c>
      <c r="L7" s="36" t="e">
        <f>K7/K21</f>
        <v>#DIV/0!</v>
      </c>
    </row>
    <row r="8" spans="1:12" ht="12.75">
      <c r="A8" s="26">
        <v>7</v>
      </c>
      <c r="B8" s="26"/>
      <c r="C8" s="25"/>
      <c r="D8" s="25"/>
      <c r="E8" s="26"/>
      <c r="F8" s="30"/>
      <c r="G8" s="26"/>
      <c r="H8" s="9" t="s">
        <v>33</v>
      </c>
      <c r="I8" s="53">
        <f>COUNTIF(E2:E51,"Deck")</f>
        <v>0</v>
      </c>
      <c r="J8" s="36" t="e">
        <f>I8/I21</f>
        <v>#DIV/0!</v>
      </c>
      <c r="K8" s="54">
        <f>SUMIF(E2:E51,"Deck",F2:F51)</f>
        <v>0</v>
      </c>
      <c r="L8" s="36" t="e">
        <f>K8/K21</f>
        <v>#DIV/0!</v>
      </c>
    </row>
    <row r="9" spans="1:12" ht="12.75">
      <c r="A9" s="26">
        <v>8</v>
      </c>
      <c r="B9" s="26"/>
      <c r="C9" s="25"/>
      <c r="D9" s="25"/>
      <c r="E9" s="26"/>
      <c r="F9" s="30"/>
      <c r="G9" s="26"/>
      <c r="H9" s="9" t="s">
        <v>10</v>
      </c>
      <c r="I9" s="53">
        <f>COUNTIF(E2:E51,"Drywall Repair")</f>
        <v>0</v>
      </c>
      <c r="J9" s="36" t="e">
        <f>I9/I21</f>
        <v>#DIV/0!</v>
      </c>
      <c r="K9" s="54">
        <f>SUMIF(E2:E51,"Drywall Repair",F2:F51)</f>
        <v>0</v>
      </c>
      <c r="L9" s="36" t="e">
        <f>K9/K21</f>
        <v>#DIV/0!</v>
      </c>
    </row>
    <row r="10" spans="1:12" ht="12.75">
      <c r="A10" s="26">
        <v>9</v>
      </c>
      <c r="B10" s="26"/>
      <c r="C10" s="25"/>
      <c r="D10" s="25"/>
      <c r="E10" s="26"/>
      <c r="F10" s="30"/>
      <c r="G10" s="26"/>
      <c r="H10" s="9" t="s">
        <v>34</v>
      </c>
      <c r="I10" s="53">
        <f>COUNTIF(E2:E51,"Exterior Repair")</f>
        <v>0</v>
      </c>
      <c r="J10" s="36" t="e">
        <f>I10/I21</f>
        <v>#DIV/0!</v>
      </c>
      <c r="K10" s="54">
        <f>SUMIF(E2:E51,"Exterior Repair",F2:F51)</f>
        <v>0</v>
      </c>
      <c r="L10" s="36" t="e">
        <f>K10/K21</f>
        <v>#DIV/0!</v>
      </c>
    </row>
    <row r="11" spans="1:12" ht="12.75">
      <c r="A11" s="26">
        <v>10</v>
      </c>
      <c r="B11" s="26"/>
      <c r="C11" s="25"/>
      <c r="D11" s="25"/>
      <c r="E11" s="26"/>
      <c r="F11" s="30"/>
      <c r="G11" s="26"/>
      <c r="H11" s="9" t="s">
        <v>12</v>
      </c>
      <c r="I11" s="53">
        <f>COUNTIF(E2:E51,"Framing")</f>
        <v>0</v>
      </c>
      <c r="J11" s="36" t="e">
        <f>I11/I21</f>
        <v>#DIV/0!</v>
      </c>
      <c r="K11" s="54">
        <f>SUMIF(E2:E51,"Framing",F2:F51)</f>
        <v>0</v>
      </c>
      <c r="L11" s="36" t="e">
        <f>K11/K21</f>
        <v>#DIV/0!</v>
      </c>
    </row>
    <row r="12" spans="1:12" ht="12.75">
      <c r="A12" s="26">
        <v>11</v>
      </c>
      <c r="B12" s="26"/>
      <c r="C12" s="25"/>
      <c r="D12" s="25"/>
      <c r="E12" s="26"/>
      <c r="F12" s="30"/>
      <c r="G12" s="26"/>
      <c r="H12" s="9" t="s">
        <v>48</v>
      </c>
      <c r="I12" s="53">
        <f>COUNTIF(E2:E51,"Misc Interior")</f>
        <v>0</v>
      </c>
      <c r="J12" s="36" t="e">
        <f>I12/I21</f>
        <v>#DIV/0!</v>
      </c>
      <c r="K12" s="54">
        <f>SUMIF(E2:E51,"Misc Interior",F2:F51)</f>
        <v>0</v>
      </c>
      <c r="L12" s="36" t="e">
        <f>K12/K21</f>
        <v>#DIV/0!</v>
      </c>
    </row>
    <row r="13" spans="1:12" ht="12.75">
      <c r="A13" s="26">
        <v>12</v>
      </c>
      <c r="B13" s="26"/>
      <c r="C13" s="25"/>
      <c r="D13" s="25"/>
      <c r="E13" s="26"/>
      <c r="F13" s="30"/>
      <c r="G13" s="26"/>
      <c r="H13" s="9" t="s">
        <v>7</v>
      </c>
      <c r="I13" s="53">
        <f>COUNTIF(E2:E51,"Kitchen")</f>
        <v>0</v>
      </c>
      <c r="J13" s="36" t="e">
        <f>I13/I21</f>
        <v>#DIV/0!</v>
      </c>
      <c r="K13" s="54">
        <f>SUMIF(E2:E51,"Kitchen",F2:F51)</f>
        <v>0</v>
      </c>
      <c r="L13" s="36" t="e">
        <f>K13/K21</f>
        <v>#DIV/0!</v>
      </c>
    </row>
    <row r="14" spans="1:12" ht="12.75">
      <c r="A14" s="26">
        <v>13</v>
      </c>
      <c r="B14" s="26"/>
      <c r="C14" s="25"/>
      <c r="D14" s="25"/>
      <c r="E14" s="26"/>
      <c r="F14" s="30"/>
      <c r="G14" s="26"/>
      <c r="H14" s="9" t="s">
        <v>50</v>
      </c>
      <c r="I14" s="53">
        <f>COUNTIF(E2:E51,"Misc Exterior")</f>
        <v>0</v>
      </c>
      <c r="J14" s="36" t="e">
        <f>I14/I21</f>
        <v>#DIV/0!</v>
      </c>
      <c r="K14" s="54">
        <f>SUMIF(E2:E51,"Misc Exterior",F2:F51)</f>
        <v>0</v>
      </c>
      <c r="L14" s="36" t="e">
        <f>K14/K21</f>
        <v>#DIV/0!</v>
      </c>
    </row>
    <row r="15" spans="1:12" ht="12.75">
      <c r="A15" s="26">
        <v>14</v>
      </c>
      <c r="B15" s="26"/>
      <c r="C15" s="25"/>
      <c r="D15" s="25"/>
      <c r="E15" s="26"/>
      <c r="F15" s="30"/>
      <c r="G15" s="26"/>
      <c r="H15" s="9" t="s">
        <v>51</v>
      </c>
      <c r="I15" s="53">
        <f>COUNTIF(E2:E51,"Shower")</f>
        <v>0</v>
      </c>
      <c r="J15" s="36" t="e">
        <f>I15/I21</f>
        <v>#DIV/0!</v>
      </c>
      <c r="K15" s="54">
        <f>SUMIF(E2:E51,"Shower",F2:F51)</f>
        <v>0</v>
      </c>
      <c r="L15" s="36" t="e">
        <f>K15/K21</f>
        <v>#DIV/0!</v>
      </c>
    </row>
    <row r="16" spans="1:12" ht="12.75">
      <c r="A16" s="26">
        <v>15</v>
      </c>
      <c r="B16" s="26"/>
      <c r="C16" s="25"/>
      <c r="D16" s="25"/>
      <c r="E16" s="26"/>
      <c r="F16" s="30"/>
      <c r="G16" s="26"/>
      <c r="H16" s="9" t="s">
        <v>35</v>
      </c>
      <c r="I16" s="53">
        <f>COUNTIF(E2:E51,"Siding")</f>
        <v>0</v>
      </c>
      <c r="J16" s="36" t="e">
        <f>I16/I21</f>
        <v>#DIV/0!</v>
      </c>
      <c r="K16" s="54">
        <f>SUMIF(E2:E51,"Siding",F2:F51)</f>
        <v>0</v>
      </c>
      <c r="L16" s="36" t="e">
        <f>K16/K21</f>
        <v>#DIV/0!</v>
      </c>
    </row>
    <row r="17" spans="1:12" ht="12.75">
      <c r="A17" s="26">
        <v>16</v>
      </c>
      <c r="B17" s="26"/>
      <c r="C17" s="25"/>
      <c r="D17" s="25"/>
      <c r="E17" s="26"/>
      <c r="F17" s="30"/>
      <c r="G17" s="26"/>
      <c r="H17" s="9" t="s">
        <v>36</v>
      </c>
      <c r="I17" s="53">
        <f>COUNTIF(E2:E51,"Whole House")</f>
        <v>0</v>
      </c>
      <c r="J17" s="36" t="e">
        <f>I17/I21</f>
        <v>#DIV/0!</v>
      </c>
      <c r="K17" s="54">
        <f>SUMIF(E2:E51,"Whole House",F2:F51)</f>
        <v>0</v>
      </c>
      <c r="L17" s="36" t="e">
        <f>K17/K21</f>
        <v>#DIV/0!</v>
      </c>
    </row>
    <row r="18" spans="1:12" ht="12.75">
      <c r="A18" s="26">
        <v>17</v>
      </c>
      <c r="B18" s="26"/>
      <c r="C18" s="25"/>
      <c r="D18" s="25"/>
      <c r="E18" s="26"/>
      <c r="F18" s="30"/>
      <c r="G18" s="26"/>
      <c r="H18" s="9" t="s">
        <v>29</v>
      </c>
      <c r="I18" s="53">
        <f>COUNTIF(E2:E51,"Window")</f>
        <v>0</v>
      </c>
      <c r="J18" s="59" t="e">
        <f>I18/I21</f>
        <v>#DIV/0!</v>
      </c>
      <c r="K18" s="54">
        <f>SUMIF(E2:E51,"Window",F2:F51)</f>
        <v>0</v>
      </c>
      <c r="L18" s="36" t="e">
        <f>K18/K21</f>
        <v>#DIV/0!</v>
      </c>
    </row>
    <row r="19" spans="1:12" ht="12.75">
      <c r="A19" s="26">
        <v>18</v>
      </c>
      <c r="B19" s="26"/>
      <c r="C19" s="25"/>
      <c r="D19" s="25"/>
      <c r="E19" s="26"/>
      <c r="F19" s="30"/>
      <c r="G19" s="26"/>
      <c r="H19" s="9" t="s">
        <v>47</v>
      </c>
      <c r="I19" s="53">
        <f>COUNTIF(E2:E51,"Hoot")</f>
        <v>0</v>
      </c>
      <c r="J19" s="36" t="e">
        <f>I19/I21</f>
        <v>#DIV/0!</v>
      </c>
      <c r="K19" s="54">
        <f>SUMIF(E2:E51,"Hoot",F2:F51)</f>
        <v>0</v>
      </c>
      <c r="L19" s="36" t="e">
        <f>K19/K21</f>
        <v>#DIV/0!</v>
      </c>
    </row>
    <row r="20" spans="1:12" ht="12.75">
      <c r="A20" s="26">
        <v>19</v>
      </c>
      <c r="B20" s="26"/>
      <c r="C20" s="25"/>
      <c r="D20" s="25"/>
      <c r="E20" s="26"/>
      <c r="F20" s="30"/>
      <c r="G20" s="26"/>
      <c r="H20" s="9" t="s">
        <v>49</v>
      </c>
      <c r="I20" s="53">
        <f>COUNTIF(E2:E51,"T&amp;M")</f>
        <v>0</v>
      </c>
      <c r="J20" s="36" t="e">
        <f>I20/I21</f>
        <v>#DIV/0!</v>
      </c>
      <c r="K20" s="54">
        <f>SUMIF(E2:E51,"T &amp; M",F2:F51)</f>
        <v>0</v>
      </c>
      <c r="L20" s="36" t="e">
        <f>K20/K21</f>
        <v>#DIV/0!</v>
      </c>
    </row>
    <row r="21" spans="1:12" ht="12.75">
      <c r="A21">
        <v>20</v>
      </c>
      <c r="C21" s="3"/>
      <c r="D21" s="25"/>
      <c r="F21" s="4"/>
      <c r="H21" s="9" t="s">
        <v>13</v>
      </c>
      <c r="I21" s="55">
        <f>SUM(I2:I20)</f>
        <v>0</v>
      </c>
      <c r="J21" s="36" t="e">
        <f>SUM(J2:J19)</f>
        <v>#DIV/0!</v>
      </c>
      <c r="K21" s="65">
        <f>SUM(K2:K20)</f>
        <v>0</v>
      </c>
      <c r="L21" s="36" t="e">
        <f>SUM(L2:L20)</f>
        <v>#DIV/0!</v>
      </c>
    </row>
    <row r="22" spans="1:12" ht="22.5">
      <c r="A22">
        <v>21</v>
      </c>
      <c r="C22" s="3"/>
      <c r="D22" s="25"/>
      <c r="F22" s="4"/>
      <c r="H22" s="52" t="s">
        <v>3</v>
      </c>
      <c r="I22" s="37" t="s">
        <v>54</v>
      </c>
      <c r="J22" s="37" t="s">
        <v>58</v>
      </c>
      <c r="K22" s="37" t="s">
        <v>57</v>
      </c>
      <c r="L22" s="37" t="s">
        <v>59</v>
      </c>
    </row>
    <row r="23" spans="1:12" ht="12.75">
      <c r="A23">
        <v>22</v>
      </c>
      <c r="C23" s="3"/>
      <c r="D23" s="25"/>
      <c r="F23" s="4"/>
      <c r="H23" s="32" t="s">
        <v>25</v>
      </c>
      <c r="I23" s="53">
        <f>COUNTIF(D2:D51,"Employee Referral")</f>
        <v>0</v>
      </c>
      <c r="J23" s="36" t="e">
        <f>I23/I36</f>
        <v>#DIV/0!</v>
      </c>
      <c r="K23" s="54">
        <f>SUMIF(D2:D51,"Employee Referral",F2:F51)</f>
        <v>0</v>
      </c>
      <c r="L23" s="36" t="e">
        <f>K23/K36</f>
        <v>#DIV/0!</v>
      </c>
    </row>
    <row r="24" spans="1:12" ht="12.75">
      <c r="A24">
        <v>23</v>
      </c>
      <c r="C24" s="44"/>
      <c r="D24" s="25"/>
      <c r="F24" s="4"/>
      <c r="H24" s="9" t="s">
        <v>26</v>
      </c>
      <c r="I24" s="53">
        <f>COUNTIF(D2:D51,"Client Referral")</f>
        <v>0</v>
      </c>
      <c r="J24" s="36" t="e">
        <f>I24/I36</f>
        <v>#DIV/0!</v>
      </c>
      <c r="K24" s="54">
        <f>SUMIF(D2:D51,"Client Referral",F2:F51)</f>
        <v>0</v>
      </c>
      <c r="L24" s="36" t="e">
        <f>K24/K36</f>
        <v>#DIV/0!</v>
      </c>
    </row>
    <row r="25" spans="1:12" ht="12.75">
      <c r="A25">
        <v>24</v>
      </c>
      <c r="C25" s="3"/>
      <c r="D25" s="25"/>
      <c r="F25" s="4"/>
      <c r="H25" s="9" t="s">
        <v>21</v>
      </c>
      <c r="I25" s="53">
        <f>COUNTIF(D2:D51,"Sub-Contractor")</f>
        <v>0</v>
      </c>
      <c r="J25" s="36" t="e">
        <f>I25/I36</f>
        <v>#DIV/0!</v>
      </c>
      <c r="K25" s="54">
        <f>SUMIF(D2:D51,"Sub-Contractor",F2:F51)</f>
        <v>0</v>
      </c>
      <c r="L25" s="36" t="e">
        <f>K25/K36</f>
        <v>#DIV/0!</v>
      </c>
    </row>
    <row r="26" spans="1:12" ht="12.75">
      <c r="A26">
        <v>25</v>
      </c>
      <c r="C26" s="3"/>
      <c r="D26" s="25"/>
      <c r="F26" s="4"/>
      <c r="H26" s="9" t="s">
        <v>40</v>
      </c>
      <c r="I26" s="53">
        <f>COUNTIF(D2:D51,"Yard Sign")</f>
        <v>0</v>
      </c>
      <c r="J26" s="36" t="e">
        <f>I26/I36</f>
        <v>#DIV/0!</v>
      </c>
      <c r="K26" s="54">
        <f>SUMIF(D2:D51,"Yard Sign",F2:F51)</f>
        <v>0</v>
      </c>
      <c r="L26" s="36" t="e">
        <f>K26/K36</f>
        <v>#DIV/0!</v>
      </c>
    </row>
    <row r="27" spans="1:12" ht="12.75">
      <c r="A27">
        <v>26</v>
      </c>
      <c r="C27" s="3"/>
      <c r="D27" s="25"/>
      <c r="F27" s="4"/>
      <c r="H27" s="9" t="s">
        <v>41</v>
      </c>
      <c r="I27" s="53">
        <f>COUNTIF(D2:D51,"Print Ad")</f>
        <v>0</v>
      </c>
      <c r="J27" s="36" t="e">
        <f>I27/I36</f>
        <v>#DIV/0!</v>
      </c>
      <c r="K27" s="54">
        <f>SUMIF(D2:D51,"Print Ad",F2:F51)</f>
        <v>0</v>
      </c>
      <c r="L27" s="36" t="e">
        <f>K27/K36</f>
        <v>#DIV/0!</v>
      </c>
    </row>
    <row r="28" spans="1:12" ht="12.75">
      <c r="A28">
        <v>27</v>
      </c>
      <c r="B28" s="26"/>
      <c r="C28" s="25"/>
      <c r="D28" s="25"/>
      <c r="E28" s="26"/>
      <c r="F28" s="30"/>
      <c r="G28" s="26"/>
      <c r="H28" s="9" t="s">
        <v>43</v>
      </c>
      <c r="I28" s="53">
        <f>COUNTIF(D2:D51,"TV")</f>
        <v>0</v>
      </c>
      <c r="J28" s="36" t="e">
        <f>I28/I36</f>
        <v>#DIV/0!</v>
      </c>
      <c r="K28" s="54">
        <f>SUMIF(D2:D51,"TV",F2:F51)</f>
        <v>0</v>
      </c>
      <c r="L28" s="36" t="e">
        <f>K28/K36</f>
        <v>#DIV/0!</v>
      </c>
    </row>
    <row r="29" spans="1:12" ht="12.75">
      <c r="A29">
        <v>28</v>
      </c>
      <c r="C29" s="3"/>
      <c r="D29" s="25"/>
      <c r="F29" s="4"/>
      <c r="H29" s="9" t="s">
        <v>42</v>
      </c>
      <c r="I29" s="53">
        <f>COUNTIF(D2:D51,"Radio")</f>
        <v>0</v>
      </c>
      <c r="J29" s="36" t="e">
        <f>I29/I36</f>
        <v>#DIV/0!</v>
      </c>
      <c r="K29" s="54">
        <f>SUMIF(D2:D51,"Radio",F2:F51)</f>
        <v>0</v>
      </c>
      <c r="L29" s="36" t="e">
        <f>K29/K36</f>
        <v>#DIV/0!</v>
      </c>
    </row>
    <row r="30" spans="1:12" ht="12.75">
      <c r="A30">
        <v>29</v>
      </c>
      <c r="B30" s="26"/>
      <c r="C30" s="25"/>
      <c r="D30" s="25"/>
      <c r="E30" s="26"/>
      <c r="F30" s="30"/>
      <c r="G30" s="26"/>
      <c r="H30" s="9" t="s">
        <v>11</v>
      </c>
      <c r="I30" s="53">
        <f>COUNTIF(D2:D51,"Yellow Pages")</f>
        <v>0</v>
      </c>
      <c r="J30" s="36" t="e">
        <f>I30/I36</f>
        <v>#DIV/0!</v>
      </c>
      <c r="K30" s="54">
        <f>SUMIF(D2:D51,"Yellow Pages",F2:F51)</f>
        <v>0</v>
      </c>
      <c r="L30" s="36" t="e">
        <f>K30/K36</f>
        <v>#DIV/0!</v>
      </c>
    </row>
    <row r="31" spans="1:12" ht="12.75">
      <c r="A31">
        <v>30</v>
      </c>
      <c r="B31" s="26"/>
      <c r="C31" s="25"/>
      <c r="D31" s="25"/>
      <c r="E31" s="26"/>
      <c r="F31" s="30"/>
      <c r="G31" s="26"/>
      <c r="H31" s="9" t="s">
        <v>9</v>
      </c>
      <c r="I31" s="53">
        <f>COUNTIF(D2:D51,"Repeat Client")</f>
        <v>0</v>
      </c>
      <c r="J31" s="36" t="e">
        <f>I31/I36</f>
        <v>#DIV/0!</v>
      </c>
      <c r="K31" s="54">
        <f>SUMIF(D2:D51,"Repeat Client",F2:F51)</f>
        <v>0</v>
      </c>
      <c r="L31" s="36" t="e">
        <f>K31/K36</f>
        <v>#DIV/0!</v>
      </c>
    </row>
    <row r="32" spans="1:12" ht="12.75">
      <c r="A32">
        <v>31</v>
      </c>
      <c r="B32" s="26"/>
      <c r="C32" s="25"/>
      <c r="D32" s="25"/>
      <c r="E32" s="26"/>
      <c r="F32" s="30"/>
      <c r="G32" s="26"/>
      <c r="H32" s="32" t="s">
        <v>20</v>
      </c>
      <c r="I32" s="53">
        <f>COUNTIF(D2:D51,"Name Recognition")</f>
        <v>0</v>
      </c>
      <c r="J32" s="36" t="e">
        <f>I32/I36</f>
        <v>#DIV/0!</v>
      </c>
      <c r="K32" s="54">
        <f>SUMIF(D2:D51,"Name Recognition",F2:F51)</f>
        <v>0</v>
      </c>
      <c r="L32" s="36" t="e">
        <f>K32/K36</f>
        <v>#DIV/0!</v>
      </c>
    </row>
    <row r="33" spans="1:12" ht="12.75">
      <c r="A33">
        <v>32</v>
      </c>
      <c r="B33" s="26"/>
      <c r="C33" s="25"/>
      <c r="D33" s="25"/>
      <c r="E33" s="26"/>
      <c r="F33" s="30"/>
      <c r="G33" s="26"/>
      <c r="H33" s="9" t="s">
        <v>44</v>
      </c>
      <c r="I33" s="53">
        <f>COUNTIF(D2:D51,"Home Show")</f>
        <v>0</v>
      </c>
      <c r="J33" s="36" t="e">
        <f>I33/I36</f>
        <v>#DIV/0!</v>
      </c>
      <c r="K33" s="54">
        <f>SUMIF(D2:D51,"Home Show",F2:F51)</f>
        <v>0</v>
      </c>
      <c r="L33" s="36" t="e">
        <f>K33/K36</f>
        <v>#DIV/0!</v>
      </c>
    </row>
    <row r="34" spans="1:12" s="26" customFormat="1" ht="12.75">
      <c r="A34">
        <v>33</v>
      </c>
      <c r="C34" s="25"/>
      <c r="D34" s="25"/>
      <c r="F34" s="30"/>
      <c r="H34" s="31" t="s">
        <v>47</v>
      </c>
      <c r="I34" s="56">
        <f>COUNTIF(D2:D51,"Hoot")</f>
        <v>0</v>
      </c>
      <c r="J34" s="41" t="e">
        <f>I34/I36</f>
        <v>#DIV/0!</v>
      </c>
      <c r="K34" s="57">
        <f>SUMIF(D2:D51,"Hoot",F2:F51)</f>
        <v>0</v>
      </c>
      <c r="L34" s="41" t="e">
        <f>K34/K36</f>
        <v>#DIV/0!</v>
      </c>
    </row>
    <row r="35" spans="1:12" s="26" customFormat="1" ht="12.75">
      <c r="A35">
        <v>34</v>
      </c>
      <c r="C35" s="25"/>
      <c r="D35" s="25"/>
      <c r="F35" s="30"/>
      <c r="H35" s="31"/>
      <c r="I35" s="56"/>
      <c r="J35" s="56"/>
      <c r="K35" s="56"/>
      <c r="L35" s="56"/>
    </row>
    <row r="36" spans="1:12" s="26" customFormat="1" ht="12.75">
      <c r="A36">
        <v>35</v>
      </c>
      <c r="C36" s="25"/>
      <c r="D36" s="25"/>
      <c r="F36" s="30"/>
      <c r="H36" s="9" t="s">
        <v>13</v>
      </c>
      <c r="I36" s="55">
        <f>SUM(I23:I33)</f>
        <v>0</v>
      </c>
      <c r="J36" s="41" t="e">
        <f>SUM(J23:J35)</f>
        <v>#DIV/0!</v>
      </c>
      <c r="K36" s="66">
        <f>SUM(K23:K34)</f>
        <v>0</v>
      </c>
      <c r="L36" s="41" t="e">
        <f>SUM(L23:L34)</f>
        <v>#DIV/0!</v>
      </c>
    </row>
    <row r="37" spans="1:12" s="26" customFormat="1" ht="18.75">
      <c r="A37">
        <v>36</v>
      </c>
      <c r="C37" s="25"/>
      <c r="D37" s="25"/>
      <c r="F37" s="30"/>
      <c r="H37" s="48" t="s">
        <v>53</v>
      </c>
      <c r="I37" s="53"/>
      <c r="J37" s="36" t="e">
        <f>J23+J24+J25+J31</f>
        <v>#DIV/0!</v>
      </c>
      <c r="K37" s="56"/>
      <c r="L37" s="56"/>
    </row>
    <row r="38" spans="1:7" ht="12.75">
      <c r="A38">
        <v>37</v>
      </c>
      <c r="B38" s="26"/>
      <c r="C38" s="25"/>
      <c r="D38" s="25"/>
      <c r="E38" s="26"/>
      <c r="F38" s="30"/>
      <c r="G38" s="26"/>
    </row>
    <row r="39" spans="1:7" ht="12.75">
      <c r="A39">
        <v>38</v>
      </c>
      <c r="B39" s="26"/>
      <c r="C39" s="25"/>
      <c r="D39" s="25"/>
      <c r="E39" s="26"/>
      <c r="F39" s="30"/>
      <c r="G39" s="26"/>
    </row>
    <row r="40" spans="1:7" ht="12.75">
      <c r="A40">
        <v>39</v>
      </c>
      <c r="B40" s="26"/>
      <c r="C40" s="25"/>
      <c r="D40" s="25"/>
      <c r="E40" s="26"/>
      <c r="F40" s="30"/>
      <c r="G40" s="26"/>
    </row>
    <row r="41" spans="1:7" ht="12.75">
      <c r="A41">
        <v>40</v>
      </c>
      <c r="B41" s="26"/>
      <c r="C41" s="25"/>
      <c r="D41" s="25"/>
      <c r="E41" s="26"/>
      <c r="F41" s="30"/>
      <c r="G41" s="26"/>
    </row>
    <row r="42" spans="1:7" ht="12.75">
      <c r="A42">
        <v>41</v>
      </c>
      <c r="B42" s="26"/>
      <c r="C42" s="25"/>
      <c r="D42" s="25"/>
      <c r="E42" s="26"/>
      <c r="F42" s="30"/>
      <c r="G42" s="26"/>
    </row>
    <row r="43" spans="1:7" ht="12.75">
      <c r="A43">
        <v>42</v>
      </c>
      <c r="B43" s="26"/>
      <c r="C43" s="25"/>
      <c r="D43" s="25"/>
      <c r="E43" s="26"/>
      <c r="F43" s="30"/>
      <c r="G43" s="26"/>
    </row>
    <row r="44" spans="1:7" ht="12.75">
      <c r="A44">
        <v>43</v>
      </c>
      <c r="B44" s="26"/>
      <c r="C44" s="25"/>
      <c r="D44" s="25"/>
      <c r="E44" s="26"/>
      <c r="F44" s="30"/>
      <c r="G44" s="26"/>
    </row>
    <row r="45" spans="1:7" ht="12.75">
      <c r="A45">
        <v>44</v>
      </c>
      <c r="B45" s="26"/>
      <c r="C45" s="25"/>
      <c r="D45" s="25"/>
      <c r="E45" s="26"/>
      <c r="F45" s="30"/>
      <c r="G45" s="26"/>
    </row>
    <row r="46" spans="1:7" ht="12.75">
      <c r="A46">
        <v>45</v>
      </c>
      <c r="B46" s="26"/>
      <c r="C46" s="25"/>
      <c r="D46" s="25"/>
      <c r="E46" s="26"/>
      <c r="F46" s="30"/>
      <c r="G46" s="26"/>
    </row>
    <row r="47" spans="1:7" ht="12.75">
      <c r="A47">
        <v>46</v>
      </c>
      <c r="B47" s="26"/>
      <c r="C47" s="25"/>
      <c r="D47" s="25"/>
      <c r="E47" s="26"/>
      <c r="F47" s="30"/>
      <c r="G47" s="26"/>
    </row>
    <row r="48" spans="1:7" ht="12.75">
      <c r="A48">
        <v>47</v>
      </c>
      <c r="B48" s="26"/>
      <c r="C48" s="25"/>
      <c r="D48" s="25"/>
      <c r="E48" s="26"/>
      <c r="F48" s="30"/>
      <c r="G48" s="26"/>
    </row>
    <row r="49" spans="1:7" ht="12.75">
      <c r="A49">
        <v>48</v>
      </c>
      <c r="B49" s="26"/>
      <c r="C49" s="25"/>
      <c r="D49" s="25"/>
      <c r="E49" s="26"/>
      <c r="F49" s="30"/>
      <c r="G49" s="26"/>
    </row>
    <row r="50" spans="1:7" ht="12.75">
      <c r="A50">
        <v>49</v>
      </c>
      <c r="B50" s="26"/>
      <c r="C50" s="25"/>
      <c r="D50" s="25"/>
      <c r="E50" s="26"/>
      <c r="F50" s="30"/>
      <c r="G50" s="26"/>
    </row>
    <row r="51" spans="1:7" ht="12.75">
      <c r="A51">
        <v>50</v>
      </c>
      <c r="B51" s="26"/>
      <c r="C51" s="25"/>
      <c r="D51" s="25"/>
      <c r="E51" s="26"/>
      <c r="F51" s="30"/>
      <c r="G51" s="26"/>
    </row>
    <row r="52" spans="2:7" ht="12.75">
      <c r="B52" s="26"/>
      <c r="C52" s="26"/>
      <c r="D52" s="26"/>
      <c r="E52" s="26"/>
      <c r="F52" s="26"/>
      <c r="G52" s="26"/>
    </row>
    <row r="55" spans="1:9" ht="12.75">
      <c r="A55" s="5" t="s">
        <v>13</v>
      </c>
      <c r="B55">
        <f>SUM(B2:B51)</f>
        <v>0</v>
      </c>
      <c r="F55" s="63">
        <f>SUM(F2:F51)</f>
        <v>0</v>
      </c>
      <c r="G55">
        <f>SUM(G2:G51)</f>
        <v>0</v>
      </c>
      <c r="I55" s="9"/>
    </row>
    <row r="56" ht="12.75">
      <c r="I56" s="9"/>
    </row>
    <row r="57" spans="2:9" ht="15">
      <c r="B57" s="68" t="s">
        <v>14</v>
      </c>
      <c r="C57" s="69"/>
      <c r="D57" s="68"/>
      <c r="E57" s="46">
        <f>B55</f>
        <v>0</v>
      </c>
      <c r="F57" s="4"/>
      <c r="G57" s="20"/>
      <c r="H57" s="20"/>
      <c r="I57" s="9"/>
    </row>
    <row r="58" spans="2:9" ht="12.75">
      <c r="B58" s="68"/>
      <c r="C58" s="69"/>
      <c r="D58" s="68"/>
      <c r="E58" s="9"/>
      <c r="F58" s="4"/>
      <c r="G58" s="9"/>
      <c r="I58" s="9"/>
    </row>
    <row r="59" spans="2:7" ht="12.75">
      <c r="B59" s="68"/>
      <c r="C59" s="69"/>
      <c r="D59" s="68"/>
      <c r="E59" s="9"/>
      <c r="F59" s="4"/>
      <c r="G59" s="9"/>
    </row>
    <row r="60" spans="2:10" ht="12.75">
      <c r="B60" s="68" t="s">
        <v>15</v>
      </c>
      <c r="C60" s="69"/>
      <c r="D60" s="68"/>
      <c r="E60" s="47">
        <f>F55-E61</f>
        <v>0</v>
      </c>
      <c r="F60" s="4"/>
      <c r="G60" s="9"/>
      <c r="I60" s="9"/>
      <c r="J60" s="31"/>
    </row>
    <row r="61" spans="2:7" ht="12.75">
      <c r="B61" s="68" t="s">
        <v>16</v>
      </c>
      <c r="C61" s="69"/>
      <c r="D61" s="68"/>
      <c r="E61" s="11">
        <f>SUMIF(G2:G51,"&gt;0",F2:F51)</f>
        <v>0</v>
      </c>
      <c r="F61" s="4"/>
      <c r="G61" s="9"/>
    </row>
    <row r="62" spans="2:7" ht="12.75">
      <c r="B62" s="7"/>
      <c r="C62" s="8"/>
      <c r="D62" s="7"/>
      <c r="E62" s="11"/>
      <c r="F62" s="4"/>
      <c r="G62" s="9"/>
    </row>
    <row r="63" spans="2:7" ht="12.75">
      <c r="B63" s="70" t="s">
        <v>17</v>
      </c>
      <c r="C63" s="71"/>
      <c r="D63" s="70"/>
      <c r="E63" s="12" t="e">
        <f>G55/E57</f>
        <v>#DIV/0!</v>
      </c>
      <c r="F63" s="4"/>
      <c r="G63" s="9"/>
    </row>
    <row r="64" spans="2:7" ht="12.75">
      <c r="B64" s="70" t="s">
        <v>18</v>
      </c>
      <c r="C64" s="70"/>
      <c r="D64" s="70"/>
      <c r="E64" s="12" t="e">
        <f>E61/E60</f>
        <v>#DIV/0!</v>
      </c>
      <c r="F64" s="4"/>
      <c r="G64" s="9"/>
    </row>
    <row r="65" spans="2:7" ht="12.75">
      <c r="B65" s="70"/>
      <c r="C65" s="71"/>
      <c r="D65" s="70"/>
      <c r="E65" s="9"/>
      <c r="F65" s="4"/>
      <c r="G65" s="9"/>
    </row>
    <row r="66" spans="2:7" ht="12.75">
      <c r="B66" s="70" t="s">
        <v>28</v>
      </c>
      <c r="C66" s="71"/>
      <c r="D66" s="70"/>
      <c r="E66" s="10" t="e">
        <f>E61/G55</f>
        <v>#DIV/0!</v>
      </c>
      <c r="F66" s="4"/>
      <c r="G66" s="9"/>
    </row>
    <row r="67" spans="2:7" ht="12.75">
      <c r="B67" s="70" t="s">
        <v>24</v>
      </c>
      <c r="C67" s="71"/>
      <c r="D67" s="70"/>
      <c r="E67" s="10" t="e">
        <f>F55/B55</f>
        <v>#DIV/0!</v>
      </c>
      <c r="F67" s="4"/>
      <c r="G67" s="9"/>
    </row>
    <row r="68" spans="2:7" ht="12.75">
      <c r="B68" s="42"/>
      <c r="C68" s="43"/>
      <c r="D68" s="42"/>
      <c r="E68" s="10"/>
      <c r="F68" s="4"/>
      <c r="G68" s="9"/>
    </row>
    <row r="69" spans="3:7" ht="12.75">
      <c r="C69" s="3"/>
      <c r="D69" s="3"/>
      <c r="F69" s="4"/>
      <c r="G69" s="9"/>
    </row>
    <row r="70" spans="3:7" ht="12.75">
      <c r="C70" s="3"/>
      <c r="D70" s="3"/>
      <c r="F70" s="4"/>
      <c r="G70" s="9"/>
    </row>
    <row r="71" spans="3:7" ht="12.75">
      <c r="C71" s="3"/>
      <c r="D71" s="3"/>
      <c r="F71" s="4"/>
      <c r="G71" s="9"/>
    </row>
    <row r="72" spans="3:7" ht="12.75">
      <c r="C72" s="3"/>
      <c r="D72" s="3"/>
      <c r="F72" s="4"/>
      <c r="G72" s="9"/>
    </row>
    <row r="73" spans="3:7" ht="12.75">
      <c r="C73" s="3"/>
      <c r="D73" s="3"/>
      <c r="F73" s="4"/>
      <c r="G73" s="9"/>
    </row>
    <row r="74" spans="5:8" ht="12.75">
      <c r="E74" s="73" t="s">
        <v>27</v>
      </c>
      <c r="F74" s="73"/>
      <c r="G74" s="73"/>
      <c r="H74" s="73"/>
    </row>
    <row r="75" spans="5:8" ht="40.5" customHeight="1">
      <c r="E75" s="72" t="s">
        <v>19</v>
      </c>
      <c r="F75" s="72"/>
      <c r="G75" s="1" t="s">
        <v>22</v>
      </c>
      <c r="H75" s="2" t="s">
        <v>23</v>
      </c>
    </row>
    <row r="76" spans="5:8" ht="12.75">
      <c r="E76" s="14">
        <v>0</v>
      </c>
      <c r="F76" s="14">
        <v>2500</v>
      </c>
      <c r="G76" s="58">
        <f aca="true" t="shared" si="0" ref="G76:G83">SUMIF($F$2:$F$51,"&gt;"&amp;E76)-SUMIF($F$2:$F$51,"&gt;"&amp;F76)</f>
        <v>0</v>
      </c>
      <c r="H76" s="36" t="e">
        <f>G76/G85</f>
        <v>#DIV/0!</v>
      </c>
    </row>
    <row r="77" spans="5:9" ht="12.75">
      <c r="E77" s="14">
        <v>2501</v>
      </c>
      <c r="F77" s="14">
        <v>5000</v>
      </c>
      <c r="G77" s="15">
        <f t="shared" si="0"/>
        <v>0</v>
      </c>
      <c r="H77" s="36" t="e">
        <f>G77/G85</f>
        <v>#DIV/0!</v>
      </c>
      <c r="I77" s="13"/>
    </row>
    <row r="78" spans="5:8" ht="12.75">
      <c r="E78" s="14">
        <v>5001</v>
      </c>
      <c r="F78" s="14">
        <v>10000</v>
      </c>
      <c r="G78" s="15">
        <f t="shared" si="0"/>
        <v>0</v>
      </c>
      <c r="H78" s="36" t="e">
        <f>G78/G85</f>
        <v>#DIV/0!</v>
      </c>
    </row>
    <row r="79" spans="5:8" ht="12.75">
      <c r="E79" s="14">
        <v>10001</v>
      </c>
      <c r="F79" s="14">
        <v>25000</v>
      </c>
      <c r="G79" s="15">
        <f t="shared" si="0"/>
        <v>0</v>
      </c>
      <c r="H79" s="36" t="e">
        <f>G79/G85</f>
        <v>#DIV/0!</v>
      </c>
    </row>
    <row r="80" spans="5:8" ht="12.75">
      <c r="E80" s="14">
        <v>25001</v>
      </c>
      <c r="F80" s="14">
        <v>50000</v>
      </c>
      <c r="G80" s="15">
        <f t="shared" si="0"/>
        <v>0</v>
      </c>
      <c r="H80" s="36" t="e">
        <f>G80/G85</f>
        <v>#DIV/0!</v>
      </c>
    </row>
    <row r="81" spans="5:8" ht="12.75">
      <c r="E81" s="14">
        <v>50001</v>
      </c>
      <c r="F81" s="14">
        <v>75000</v>
      </c>
      <c r="G81" s="58">
        <f t="shared" si="0"/>
        <v>0</v>
      </c>
      <c r="H81" s="36" t="e">
        <f>G81/G85</f>
        <v>#DIV/0!</v>
      </c>
    </row>
    <row r="82" spans="5:8" ht="12.75">
      <c r="E82" s="14">
        <v>75001</v>
      </c>
      <c r="F82" s="14">
        <v>100000</v>
      </c>
      <c r="G82" s="15">
        <f t="shared" si="0"/>
        <v>0</v>
      </c>
      <c r="H82" s="36" t="e">
        <f>G82/G85</f>
        <v>#DIV/0!</v>
      </c>
    </row>
    <row r="83" spans="5:8" ht="12.75">
      <c r="E83" s="14">
        <v>100001</v>
      </c>
      <c r="F83" s="14">
        <v>500000</v>
      </c>
      <c r="G83" s="15">
        <f t="shared" si="0"/>
        <v>0</v>
      </c>
      <c r="H83" s="36" t="e">
        <f>G83/G85</f>
        <v>#DIV/0!</v>
      </c>
    </row>
    <row r="84" spans="5:8" ht="12.75">
      <c r="E84" s="4"/>
      <c r="F84" s="4"/>
      <c r="G84" s="3"/>
      <c r="H84" s="3"/>
    </row>
    <row r="85" spans="7:8" ht="12.75">
      <c r="G85" s="67">
        <f>SUM(G76:G84)</f>
        <v>0</v>
      </c>
      <c r="H85" s="12" t="e">
        <f>SUM(H76:H83)</f>
        <v>#DIV/0!</v>
      </c>
    </row>
  </sheetData>
  <mergeCells count="12">
    <mergeCell ref="B57:D57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E74:H74"/>
    <mergeCell ref="E75:F75"/>
  </mergeCells>
  <dataValidations count="3">
    <dataValidation type="list" allowBlank="1" showInputMessage="1" showErrorMessage="1" sqref="D30 D34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D2:D29 D31:D33 D35:D51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E2:E51">
      <formula1>$H$2:$H$20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B2" sqref="B2"/>
    </sheetView>
  </sheetViews>
  <sheetFormatPr defaultColWidth="9.140625" defaultRowHeight="12.75"/>
  <cols>
    <col min="1" max="1" width="7.7109375" style="0" bestFit="1" customWidth="1"/>
    <col min="2" max="2" width="3.00390625" style="0" bestFit="1" customWidth="1"/>
    <col min="3" max="3" width="19.28125" style="0" bestFit="1" customWidth="1"/>
    <col min="4" max="4" width="16.28125" style="0" bestFit="1" customWidth="1"/>
    <col min="5" max="5" width="28.00390625" style="0" bestFit="1" customWidth="1"/>
    <col min="6" max="6" width="12.28125" style="0" bestFit="1" customWidth="1"/>
    <col min="7" max="7" width="12.8515625" style="0" bestFit="1" customWidth="1"/>
    <col min="8" max="8" width="14.8515625" style="0" bestFit="1" customWidth="1"/>
    <col min="9" max="9" width="9.8515625" style="0" customWidth="1"/>
    <col min="10" max="10" width="11.00390625" style="0" bestFit="1" customWidth="1"/>
    <col min="11" max="12" width="12.28125" style="0" bestFit="1" customWidth="1"/>
  </cols>
  <sheetData>
    <row r="1" spans="1:12" s="23" customFormat="1" ht="30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2" t="s">
        <v>5</v>
      </c>
      <c r="G1" s="20" t="s">
        <v>6</v>
      </c>
      <c r="H1" s="24" t="s">
        <v>4</v>
      </c>
      <c r="I1" s="37" t="s">
        <v>61</v>
      </c>
      <c r="J1" s="37" t="s">
        <v>58</v>
      </c>
      <c r="K1" s="37" t="s">
        <v>57</v>
      </c>
      <c r="L1" s="37" t="s">
        <v>59</v>
      </c>
    </row>
    <row r="2" spans="1:12" ht="12.75">
      <c r="A2" s="26">
        <v>1</v>
      </c>
      <c r="B2" s="26"/>
      <c r="C2" s="25"/>
      <c r="D2" s="25"/>
      <c r="E2" s="26"/>
      <c r="F2" s="30"/>
      <c r="G2" s="26"/>
      <c r="H2" s="9" t="s">
        <v>38</v>
      </c>
      <c r="I2" s="53">
        <f>COUNTIF(E2:E51,"addition")</f>
        <v>0</v>
      </c>
      <c r="J2" s="36" t="e">
        <f>I2/I21</f>
        <v>#DIV/0!</v>
      </c>
      <c r="K2" s="54">
        <f>SUMIF(E2:E51,"Addition",F2:F51)</f>
        <v>0</v>
      </c>
      <c r="L2" s="36" t="e">
        <f>K2/K21</f>
        <v>#DIV/0!</v>
      </c>
    </row>
    <row r="3" spans="1:12" ht="12.75">
      <c r="A3" s="26">
        <v>2</v>
      </c>
      <c r="B3" s="26"/>
      <c r="C3" s="25"/>
      <c r="D3" s="25"/>
      <c r="E3" s="26"/>
      <c r="F3" s="30"/>
      <c r="G3" s="26"/>
      <c r="H3" s="9" t="s">
        <v>30</v>
      </c>
      <c r="I3" s="53">
        <f>COUNTIF(E2:E51,"Basement")</f>
        <v>0</v>
      </c>
      <c r="J3" s="36" t="e">
        <f>I3/I21</f>
        <v>#DIV/0!</v>
      </c>
      <c r="K3" s="54">
        <f>SUMIF(E2:E51,"Basement",F2:F51)</f>
        <v>0</v>
      </c>
      <c r="L3" s="36" t="e">
        <f>K3/K21</f>
        <v>#DIV/0!</v>
      </c>
    </row>
    <row r="4" spans="1:12" ht="12.75">
      <c r="A4" s="26">
        <v>3</v>
      </c>
      <c r="B4" s="26"/>
      <c r="C4" s="25"/>
      <c r="D4" s="25"/>
      <c r="E4" s="26"/>
      <c r="F4" s="30"/>
      <c r="G4" s="26"/>
      <c r="H4" s="9" t="s">
        <v>8</v>
      </c>
      <c r="I4" s="53">
        <f>COUNTIF(E2:E51,"Bathroom")</f>
        <v>0</v>
      </c>
      <c r="J4" s="36" t="e">
        <f>I4/I21</f>
        <v>#DIV/0!</v>
      </c>
      <c r="K4" s="54">
        <f>SUMIF(E2:E51,"Bathroom",F2:F51)</f>
        <v>0</v>
      </c>
      <c r="L4" s="36" t="e">
        <f>K4/K21</f>
        <v>#DIV/0!</v>
      </c>
    </row>
    <row r="5" spans="1:12" ht="12.75">
      <c r="A5" s="26">
        <v>4</v>
      </c>
      <c r="B5" s="26"/>
      <c r="C5" s="25"/>
      <c r="D5" s="25"/>
      <c r="E5" s="26"/>
      <c r="F5" s="30"/>
      <c r="G5" s="26"/>
      <c r="H5" s="9" t="s">
        <v>31</v>
      </c>
      <c r="I5" s="53">
        <f>COUNTIF(E2:E51,"Commercial")</f>
        <v>0</v>
      </c>
      <c r="J5" s="36" t="e">
        <f>I5/I21</f>
        <v>#DIV/0!</v>
      </c>
      <c r="K5" s="54">
        <f>SUMIF(E2:E51,"Commercial",F2:F51)</f>
        <v>0</v>
      </c>
      <c r="L5" s="36" t="e">
        <f>K5/K21</f>
        <v>#DIV/0!</v>
      </c>
    </row>
    <row r="6" spans="1:12" ht="12.75">
      <c r="A6" s="26">
        <v>5</v>
      </c>
      <c r="B6" s="26"/>
      <c r="C6" s="25"/>
      <c r="D6" s="25"/>
      <c r="E6" s="26"/>
      <c r="F6" s="30"/>
      <c r="G6" s="26"/>
      <c r="H6" s="9" t="s">
        <v>32</v>
      </c>
      <c r="I6" s="53">
        <f>COUNTIF(E2:E51,"Countertop")</f>
        <v>0</v>
      </c>
      <c r="J6" s="36" t="e">
        <f>I6/I21</f>
        <v>#DIV/0!</v>
      </c>
      <c r="K6" s="54">
        <f>SUMIF(E2:E51,"Countertop",F2:F51)</f>
        <v>0</v>
      </c>
      <c r="L6" s="36" t="e">
        <f>K6/K21</f>
        <v>#DIV/0!</v>
      </c>
    </row>
    <row r="7" spans="1:12" ht="12.75">
      <c r="A7" s="26">
        <v>6</v>
      </c>
      <c r="B7" s="26"/>
      <c r="C7" s="25"/>
      <c r="D7" s="25"/>
      <c r="E7" s="26"/>
      <c r="F7" s="30"/>
      <c r="G7" s="26"/>
      <c r="H7" s="9" t="s">
        <v>39</v>
      </c>
      <c r="I7" s="53">
        <f>COUNTIF(E2:E51,"Custom House")</f>
        <v>0</v>
      </c>
      <c r="J7" s="36" t="e">
        <f>I7/I21</f>
        <v>#DIV/0!</v>
      </c>
      <c r="K7" s="54">
        <f>SUMIF(E2:E51,"Custom House",F2:F51)</f>
        <v>0</v>
      </c>
      <c r="L7" s="36" t="e">
        <f>K7/K21</f>
        <v>#DIV/0!</v>
      </c>
    </row>
    <row r="8" spans="1:12" ht="12.75">
      <c r="A8" s="26">
        <v>7</v>
      </c>
      <c r="B8" s="26"/>
      <c r="C8" s="25"/>
      <c r="D8" s="25"/>
      <c r="E8" s="26"/>
      <c r="F8" s="30"/>
      <c r="G8" s="26"/>
      <c r="H8" s="9" t="s">
        <v>33</v>
      </c>
      <c r="I8" s="53">
        <f>COUNTIF(E2:E51,"Deck")</f>
        <v>0</v>
      </c>
      <c r="J8" s="36" t="e">
        <f>I8/I21</f>
        <v>#DIV/0!</v>
      </c>
      <c r="K8" s="54">
        <f>SUMIF(E2:E51,"Deck",F2:F51)</f>
        <v>0</v>
      </c>
      <c r="L8" s="36" t="e">
        <f>K8/K21</f>
        <v>#DIV/0!</v>
      </c>
    </row>
    <row r="9" spans="1:12" ht="12.75">
      <c r="A9" s="26">
        <v>8</v>
      </c>
      <c r="B9" s="26"/>
      <c r="C9" s="25"/>
      <c r="D9" s="25"/>
      <c r="E9" s="26"/>
      <c r="F9" s="30"/>
      <c r="G9" s="26"/>
      <c r="H9" s="9" t="s">
        <v>10</v>
      </c>
      <c r="I9" s="53">
        <f>COUNTIF(E2:E51,"Drywall Repair")</f>
        <v>0</v>
      </c>
      <c r="J9" s="36" t="e">
        <f>I9/I21</f>
        <v>#DIV/0!</v>
      </c>
      <c r="K9" s="54">
        <f>SUMIF(E2:E51,"Drywall Repair",F2:F51)</f>
        <v>0</v>
      </c>
      <c r="L9" s="36" t="e">
        <f>K9/K21</f>
        <v>#DIV/0!</v>
      </c>
    </row>
    <row r="10" spans="1:12" ht="12.75">
      <c r="A10" s="26">
        <v>9</v>
      </c>
      <c r="B10" s="26"/>
      <c r="C10" s="25"/>
      <c r="D10" s="25"/>
      <c r="E10" s="26"/>
      <c r="F10" s="30"/>
      <c r="G10" s="26"/>
      <c r="H10" s="9" t="s">
        <v>34</v>
      </c>
      <c r="I10" s="53">
        <f>COUNTIF(E2:E51,"Exterior Repair")</f>
        <v>0</v>
      </c>
      <c r="J10" s="36" t="e">
        <f>I10/I21</f>
        <v>#DIV/0!</v>
      </c>
      <c r="K10" s="54">
        <f>SUMIF(E2:E51,"Exterior Repair",F2:F51)</f>
        <v>0</v>
      </c>
      <c r="L10" s="36" t="e">
        <f>K10/K21</f>
        <v>#DIV/0!</v>
      </c>
    </row>
    <row r="11" spans="1:12" ht="12.75">
      <c r="A11" s="26">
        <v>10</v>
      </c>
      <c r="B11" s="26"/>
      <c r="C11" s="25"/>
      <c r="D11" s="25"/>
      <c r="E11" s="26"/>
      <c r="F11" s="30"/>
      <c r="G11" s="26"/>
      <c r="H11" s="9" t="s">
        <v>12</v>
      </c>
      <c r="I11" s="53">
        <f>COUNTIF(E2:E51,"Framing")</f>
        <v>0</v>
      </c>
      <c r="J11" s="36" t="e">
        <f>I11/I21</f>
        <v>#DIV/0!</v>
      </c>
      <c r="K11" s="54">
        <f>SUMIF(E2:E51,"Framing",F2:F51)</f>
        <v>0</v>
      </c>
      <c r="L11" s="36" t="e">
        <f>K11/K21</f>
        <v>#DIV/0!</v>
      </c>
    </row>
    <row r="12" spans="1:12" ht="12.75">
      <c r="A12" s="26">
        <v>11</v>
      </c>
      <c r="B12" s="26"/>
      <c r="C12" s="25"/>
      <c r="D12" s="25"/>
      <c r="E12" s="26"/>
      <c r="F12" s="30"/>
      <c r="G12" s="26"/>
      <c r="H12" s="9" t="s">
        <v>48</v>
      </c>
      <c r="I12" s="53">
        <f>COUNTIF(E2:E51,"Misc Interior")</f>
        <v>0</v>
      </c>
      <c r="J12" s="36" t="e">
        <f>I12/I21</f>
        <v>#DIV/0!</v>
      </c>
      <c r="K12" s="54">
        <f>SUMIF(E2:E51,"Misc Interior",F2:F51)</f>
        <v>0</v>
      </c>
      <c r="L12" s="36" t="e">
        <f>K12/K21</f>
        <v>#DIV/0!</v>
      </c>
    </row>
    <row r="13" spans="1:12" ht="12.75">
      <c r="A13" s="26">
        <v>12</v>
      </c>
      <c r="B13" s="26"/>
      <c r="C13" s="25"/>
      <c r="D13" s="25"/>
      <c r="E13" s="26"/>
      <c r="F13" s="30"/>
      <c r="G13" s="26"/>
      <c r="H13" s="9" t="s">
        <v>7</v>
      </c>
      <c r="I13" s="53">
        <f>COUNTIF(E2:E51,"Kitchen")</f>
        <v>0</v>
      </c>
      <c r="J13" s="36" t="e">
        <f>I13/I21</f>
        <v>#DIV/0!</v>
      </c>
      <c r="K13" s="54">
        <f>SUMIF(E2:E51,"Kitchen",F2:F51)</f>
        <v>0</v>
      </c>
      <c r="L13" s="36" t="e">
        <f>K13/K21</f>
        <v>#DIV/0!</v>
      </c>
    </row>
    <row r="14" spans="1:12" ht="12.75">
      <c r="A14" s="26">
        <v>13</v>
      </c>
      <c r="B14" s="26"/>
      <c r="C14" s="25"/>
      <c r="D14" s="25"/>
      <c r="E14" s="26"/>
      <c r="F14" s="30"/>
      <c r="G14" s="26"/>
      <c r="H14" s="9" t="s">
        <v>50</v>
      </c>
      <c r="I14" s="53">
        <f>COUNTIF(E2:E51,"Misc Exterior")</f>
        <v>0</v>
      </c>
      <c r="J14" s="36" t="e">
        <f>I14/I21</f>
        <v>#DIV/0!</v>
      </c>
      <c r="K14" s="54">
        <f>SUMIF(E2:E51,"Misc Exterior",F2:F51)</f>
        <v>0</v>
      </c>
      <c r="L14" s="36" t="e">
        <f>K14/K21</f>
        <v>#DIV/0!</v>
      </c>
    </row>
    <row r="15" spans="1:12" ht="12.75">
      <c r="A15" s="26">
        <v>14</v>
      </c>
      <c r="B15" s="26"/>
      <c r="C15" s="25"/>
      <c r="D15" s="25"/>
      <c r="E15" s="26"/>
      <c r="F15" s="30"/>
      <c r="G15" s="26"/>
      <c r="H15" s="9" t="s">
        <v>51</v>
      </c>
      <c r="I15" s="53">
        <f>COUNTIF(E2:E51,"Shower")</f>
        <v>0</v>
      </c>
      <c r="J15" s="36" t="e">
        <f>I15/I21</f>
        <v>#DIV/0!</v>
      </c>
      <c r="K15" s="54">
        <f>SUMIF(E2:E51,"Shower",F2:F51)</f>
        <v>0</v>
      </c>
      <c r="L15" s="36" t="e">
        <f>K15/K21</f>
        <v>#DIV/0!</v>
      </c>
    </row>
    <row r="16" spans="1:12" ht="12.75">
      <c r="A16" s="26">
        <v>15</v>
      </c>
      <c r="B16" s="26"/>
      <c r="C16" s="25"/>
      <c r="D16" s="25"/>
      <c r="E16" s="26"/>
      <c r="F16" s="30"/>
      <c r="G16" s="26"/>
      <c r="H16" s="9" t="s">
        <v>35</v>
      </c>
      <c r="I16" s="53">
        <f>COUNTIF(E2:E51,"Siding")</f>
        <v>0</v>
      </c>
      <c r="J16" s="36" t="e">
        <f>I16/I21</f>
        <v>#DIV/0!</v>
      </c>
      <c r="K16" s="54">
        <f>SUMIF(E2:E51,"Siding",F2:F51)</f>
        <v>0</v>
      </c>
      <c r="L16" s="36" t="e">
        <f>K16/K21</f>
        <v>#DIV/0!</v>
      </c>
    </row>
    <row r="17" spans="1:12" ht="12.75">
      <c r="A17" s="26">
        <v>16</v>
      </c>
      <c r="B17" s="26"/>
      <c r="C17" s="25"/>
      <c r="D17" s="25"/>
      <c r="E17" s="26"/>
      <c r="F17" s="30"/>
      <c r="G17" s="26"/>
      <c r="H17" s="9" t="s">
        <v>36</v>
      </c>
      <c r="I17" s="53">
        <f>COUNTIF(E2:E51,"Whole House")</f>
        <v>0</v>
      </c>
      <c r="J17" s="36" t="e">
        <f>I17/I21</f>
        <v>#DIV/0!</v>
      </c>
      <c r="K17" s="54">
        <f>SUMIF(E2:E51,"Whole House",F2:F51)</f>
        <v>0</v>
      </c>
      <c r="L17" s="36" t="e">
        <f>K17/K21</f>
        <v>#DIV/0!</v>
      </c>
    </row>
    <row r="18" spans="1:12" ht="12.75">
      <c r="A18" s="26">
        <v>17</v>
      </c>
      <c r="B18" s="26"/>
      <c r="C18" s="25"/>
      <c r="D18" s="25"/>
      <c r="E18" s="26"/>
      <c r="F18" s="30"/>
      <c r="G18" s="26"/>
      <c r="H18" s="9" t="s">
        <v>29</v>
      </c>
      <c r="I18" s="53">
        <f>COUNTIF(E2:E51,"Window")</f>
        <v>0</v>
      </c>
      <c r="J18" s="59" t="e">
        <f>I18/I21</f>
        <v>#DIV/0!</v>
      </c>
      <c r="K18" s="54">
        <f>SUMIF(E2:E51,"Window",F2:F51)</f>
        <v>0</v>
      </c>
      <c r="L18" s="36" t="e">
        <f>K18/K21</f>
        <v>#DIV/0!</v>
      </c>
    </row>
    <row r="19" spans="1:12" ht="12.75">
      <c r="A19" s="26">
        <v>18</v>
      </c>
      <c r="B19" s="26"/>
      <c r="C19" s="25"/>
      <c r="D19" s="25"/>
      <c r="E19" s="26"/>
      <c r="F19" s="30"/>
      <c r="G19" s="26"/>
      <c r="H19" s="9" t="s">
        <v>47</v>
      </c>
      <c r="I19" s="53">
        <f>COUNTIF(E2:E51,"Hoot")</f>
        <v>0</v>
      </c>
      <c r="J19" s="36" t="e">
        <f>I19/I21</f>
        <v>#DIV/0!</v>
      </c>
      <c r="K19" s="54">
        <f>SUMIF(E2:E51,"Hoot",F2:F51)</f>
        <v>0</v>
      </c>
      <c r="L19" s="36" t="e">
        <f>K19/K21</f>
        <v>#DIV/0!</v>
      </c>
    </row>
    <row r="20" spans="1:12" ht="12.75">
      <c r="A20" s="26">
        <v>19</v>
      </c>
      <c r="B20" s="26"/>
      <c r="C20" s="25"/>
      <c r="D20" s="25"/>
      <c r="E20" s="26"/>
      <c r="F20" s="30"/>
      <c r="G20" s="26"/>
      <c r="H20" s="9" t="s">
        <v>49</v>
      </c>
      <c r="I20" s="53">
        <f>COUNTIF(E2:E51,"T&amp;M")</f>
        <v>0</v>
      </c>
      <c r="J20" s="36" t="e">
        <f>I20/I21</f>
        <v>#DIV/0!</v>
      </c>
      <c r="K20" s="54">
        <f>SUMIF(E2:E51,"T &amp; M",F2:F51)</f>
        <v>0</v>
      </c>
      <c r="L20" s="36" t="e">
        <f>K20/K21</f>
        <v>#DIV/0!</v>
      </c>
    </row>
    <row r="21" spans="1:12" ht="12.75">
      <c r="A21">
        <v>20</v>
      </c>
      <c r="B21" s="26"/>
      <c r="C21" s="25"/>
      <c r="D21" s="25"/>
      <c r="E21" s="26"/>
      <c r="F21" s="30"/>
      <c r="G21" s="26"/>
      <c r="H21" s="9" t="s">
        <v>13</v>
      </c>
      <c r="I21" s="55">
        <f>SUM(I2:I20)</f>
        <v>0</v>
      </c>
      <c r="J21" s="36" t="e">
        <f>SUM(J2:J19)</f>
        <v>#DIV/0!</v>
      </c>
      <c r="K21" s="65">
        <f>SUM(K2:K20)</f>
        <v>0</v>
      </c>
      <c r="L21" s="36" t="e">
        <f>SUM(L2:L20)</f>
        <v>#DIV/0!</v>
      </c>
    </row>
    <row r="22" spans="1:12" ht="22.5">
      <c r="A22">
        <v>21</v>
      </c>
      <c r="B22" s="26"/>
      <c r="C22" s="25"/>
      <c r="D22" s="25"/>
      <c r="E22" s="26"/>
      <c r="F22" s="30"/>
      <c r="G22" s="26"/>
      <c r="H22" s="52" t="s">
        <v>3</v>
      </c>
      <c r="I22" s="37" t="s">
        <v>54</v>
      </c>
      <c r="J22" s="37" t="s">
        <v>58</v>
      </c>
      <c r="K22" s="37" t="s">
        <v>57</v>
      </c>
      <c r="L22" s="37" t="s">
        <v>59</v>
      </c>
    </row>
    <row r="23" spans="1:12" ht="12.75">
      <c r="A23">
        <v>22</v>
      </c>
      <c r="B23" s="26"/>
      <c r="C23" s="25"/>
      <c r="D23" s="25"/>
      <c r="E23" s="26"/>
      <c r="F23" s="30"/>
      <c r="G23" s="26"/>
      <c r="H23" s="32" t="s">
        <v>25</v>
      </c>
      <c r="I23" s="53">
        <f>COUNTIF(D2:D51,"Employee Referral")</f>
        <v>0</v>
      </c>
      <c r="J23" s="36" t="e">
        <f>I23/I36</f>
        <v>#DIV/0!</v>
      </c>
      <c r="K23" s="54">
        <f>SUMIF(D2:D51,"Employee Referral",F2:F51)</f>
        <v>0</v>
      </c>
      <c r="L23" s="36" t="e">
        <f>K23/K36</f>
        <v>#DIV/0!</v>
      </c>
    </row>
    <row r="24" spans="1:12" ht="12.75">
      <c r="A24">
        <v>23</v>
      </c>
      <c r="B24" s="26"/>
      <c r="C24" s="25"/>
      <c r="D24" s="25"/>
      <c r="E24" s="26"/>
      <c r="F24" s="30"/>
      <c r="G24" s="26"/>
      <c r="H24" s="9" t="s">
        <v>26</v>
      </c>
      <c r="I24" s="53">
        <f>COUNTIF(D2:D51,"Client Referral")</f>
        <v>0</v>
      </c>
      <c r="J24" s="36" t="e">
        <f>I24/I36</f>
        <v>#DIV/0!</v>
      </c>
      <c r="K24" s="54">
        <f>SUMIF(D2:D51,"Client Referral",F2:F51)</f>
        <v>0</v>
      </c>
      <c r="L24" s="36" t="e">
        <f>K24/K36</f>
        <v>#DIV/0!</v>
      </c>
    </row>
    <row r="25" spans="1:12" ht="12.75">
      <c r="A25">
        <v>24</v>
      </c>
      <c r="B25" s="26"/>
      <c r="C25" s="25"/>
      <c r="D25" s="25"/>
      <c r="E25" s="26"/>
      <c r="F25" s="30"/>
      <c r="G25" s="26"/>
      <c r="H25" s="9" t="s">
        <v>21</v>
      </c>
      <c r="I25" s="53">
        <f>COUNTIF(D2:D51,"Sub-Contractor")</f>
        <v>0</v>
      </c>
      <c r="J25" s="36" t="e">
        <f>I25/I36</f>
        <v>#DIV/0!</v>
      </c>
      <c r="K25" s="54">
        <f>SUMIF(D2:D51,"Sub-Contractor",F2:F51)</f>
        <v>0</v>
      </c>
      <c r="L25" s="36" t="e">
        <f>K25/K36</f>
        <v>#DIV/0!</v>
      </c>
    </row>
    <row r="26" spans="1:12" ht="12.75">
      <c r="A26">
        <v>25</v>
      </c>
      <c r="B26" s="26"/>
      <c r="C26" s="25"/>
      <c r="D26" s="25"/>
      <c r="E26" s="26"/>
      <c r="F26" s="30"/>
      <c r="G26" s="26"/>
      <c r="H26" s="9" t="s">
        <v>40</v>
      </c>
      <c r="I26" s="53">
        <f>COUNTIF(D2:D51,"Yard Sign")</f>
        <v>0</v>
      </c>
      <c r="J26" s="36" t="e">
        <f>I26/I36</f>
        <v>#DIV/0!</v>
      </c>
      <c r="K26" s="54">
        <f>SUMIF(D2:D51,"Yard Sign",F2:F51)</f>
        <v>0</v>
      </c>
      <c r="L26" s="36" t="e">
        <f>K26/K36</f>
        <v>#DIV/0!</v>
      </c>
    </row>
    <row r="27" spans="1:12" ht="12.75">
      <c r="A27">
        <v>26</v>
      </c>
      <c r="C27" s="3"/>
      <c r="D27" s="25"/>
      <c r="F27" s="4"/>
      <c r="H27" s="9" t="s">
        <v>41</v>
      </c>
      <c r="I27" s="53">
        <f>COUNTIF(D2:D51,"Print Ad")</f>
        <v>0</v>
      </c>
      <c r="J27" s="36" t="e">
        <f>I27/I36</f>
        <v>#DIV/0!</v>
      </c>
      <c r="K27" s="54">
        <f>SUMIF(D2:D51,"Print Ad",F2:F51)</f>
        <v>0</v>
      </c>
      <c r="L27" s="36" t="e">
        <f>K27/K36</f>
        <v>#DIV/0!</v>
      </c>
    </row>
    <row r="28" spans="1:12" ht="12.75">
      <c r="A28">
        <v>27</v>
      </c>
      <c r="B28" s="26"/>
      <c r="C28" s="25"/>
      <c r="D28" s="25"/>
      <c r="E28" s="26"/>
      <c r="F28" s="30"/>
      <c r="G28" s="26"/>
      <c r="H28" s="9" t="s">
        <v>43</v>
      </c>
      <c r="I28" s="53">
        <f>COUNTIF(D2:D51,"TV")</f>
        <v>0</v>
      </c>
      <c r="J28" s="36" t="e">
        <f>I28/I36</f>
        <v>#DIV/0!</v>
      </c>
      <c r="K28" s="54">
        <f>SUMIF(D2:D51,"TV",F2:F51)</f>
        <v>0</v>
      </c>
      <c r="L28" s="36" t="e">
        <f>K28/K36</f>
        <v>#DIV/0!</v>
      </c>
    </row>
    <row r="29" spans="1:12" ht="12.75">
      <c r="A29">
        <v>28</v>
      </c>
      <c r="C29" s="3"/>
      <c r="D29" s="25"/>
      <c r="F29" s="4"/>
      <c r="H29" s="9" t="s">
        <v>42</v>
      </c>
      <c r="I29" s="53">
        <f>COUNTIF(D2:D51,"Radio")</f>
        <v>0</v>
      </c>
      <c r="J29" s="36" t="e">
        <f>I29/I36</f>
        <v>#DIV/0!</v>
      </c>
      <c r="K29" s="54">
        <f>SUMIF(D2:D51,"Radio",F2:F51)</f>
        <v>0</v>
      </c>
      <c r="L29" s="36" t="e">
        <f>K29/K36</f>
        <v>#DIV/0!</v>
      </c>
    </row>
    <row r="30" spans="1:12" ht="12.75">
      <c r="A30">
        <v>29</v>
      </c>
      <c r="B30" s="26"/>
      <c r="C30" s="25"/>
      <c r="D30" s="25"/>
      <c r="E30" s="26"/>
      <c r="F30" s="30"/>
      <c r="G30" s="26"/>
      <c r="H30" s="9" t="s">
        <v>11</v>
      </c>
      <c r="I30" s="53">
        <f>COUNTIF(D2:D51,"Yellow Pages")</f>
        <v>0</v>
      </c>
      <c r="J30" s="36" t="e">
        <f>I30/I36</f>
        <v>#DIV/0!</v>
      </c>
      <c r="K30" s="54">
        <f>SUMIF(D2:D51,"Yellow Pages",F2:F51)</f>
        <v>0</v>
      </c>
      <c r="L30" s="36" t="e">
        <f>K30/K36</f>
        <v>#DIV/0!</v>
      </c>
    </row>
    <row r="31" spans="1:12" ht="12.75">
      <c r="A31">
        <v>30</v>
      </c>
      <c r="B31" s="26"/>
      <c r="C31" s="25"/>
      <c r="D31" s="25"/>
      <c r="E31" s="26"/>
      <c r="F31" s="30"/>
      <c r="G31" s="26"/>
      <c r="H31" s="9" t="s">
        <v>9</v>
      </c>
      <c r="I31" s="53">
        <f>COUNTIF(D2:D51,"Repeat Client")</f>
        <v>0</v>
      </c>
      <c r="J31" s="36" t="e">
        <f>I31/I36</f>
        <v>#DIV/0!</v>
      </c>
      <c r="K31" s="54">
        <f>SUMIF(D2:D51,"Repeat Client",F2:F51)</f>
        <v>0</v>
      </c>
      <c r="L31" s="36" t="e">
        <f>K31/K36</f>
        <v>#DIV/0!</v>
      </c>
    </row>
    <row r="32" spans="1:12" ht="12.75">
      <c r="A32">
        <v>31</v>
      </c>
      <c r="B32" s="26"/>
      <c r="C32" s="25"/>
      <c r="D32" s="25"/>
      <c r="E32" s="26"/>
      <c r="F32" s="30"/>
      <c r="G32" s="26"/>
      <c r="H32" s="32" t="s">
        <v>20</v>
      </c>
      <c r="I32" s="53">
        <f>COUNTIF(D2:D51,"Name Recognition")</f>
        <v>0</v>
      </c>
      <c r="J32" s="36" t="e">
        <f>I32/I36</f>
        <v>#DIV/0!</v>
      </c>
      <c r="K32" s="54">
        <f>SUMIF(D2:D51,"Name Recognition",F2:F51)</f>
        <v>0</v>
      </c>
      <c r="L32" s="36" t="e">
        <f>K32/K36</f>
        <v>#DIV/0!</v>
      </c>
    </row>
    <row r="33" spans="1:12" ht="12.75">
      <c r="A33">
        <v>32</v>
      </c>
      <c r="B33" s="26"/>
      <c r="C33" s="25"/>
      <c r="D33" s="25"/>
      <c r="E33" s="26"/>
      <c r="F33" s="30"/>
      <c r="G33" s="26"/>
      <c r="H33" s="9" t="s">
        <v>44</v>
      </c>
      <c r="I33" s="53">
        <f>COUNTIF(D2:D51,"Home Show")</f>
        <v>0</v>
      </c>
      <c r="J33" s="36" t="e">
        <f>I33/I36</f>
        <v>#DIV/0!</v>
      </c>
      <c r="K33" s="54">
        <f>SUMIF(D2:D51,"Home Show",F2:F51)</f>
        <v>0</v>
      </c>
      <c r="L33" s="36" t="e">
        <f>K33/K36</f>
        <v>#DIV/0!</v>
      </c>
    </row>
    <row r="34" spans="1:12" s="26" customFormat="1" ht="12.75">
      <c r="A34">
        <v>33</v>
      </c>
      <c r="C34" s="25"/>
      <c r="D34" s="25"/>
      <c r="F34" s="30"/>
      <c r="H34" s="31" t="s">
        <v>47</v>
      </c>
      <c r="I34" s="56">
        <f>COUNTIF(D2:D51,"Hoot")</f>
        <v>0</v>
      </c>
      <c r="J34" s="41" t="e">
        <f>I34/I36</f>
        <v>#DIV/0!</v>
      </c>
      <c r="K34" s="57">
        <f>SUMIF(D2:D51,"Hoot",F2:F51)</f>
        <v>0</v>
      </c>
      <c r="L34" s="41" t="e">
        <f>K34/K36</f>
        <v>#DIV/0!</v>
      </c>
    </row>
    <row r="35" spans="1:12" s="26" customFormat="1" ht="12.75">
      <c r="A35">
        <v>34</v>
      </c>
      <c r="C35" s="25"/>
      <c r="D35" s="25"/>
      <c r="F35" s="30"/>
      <c r="H35" s="31"/>
      <c r="I35" s="56"/>
      <c r="J35" s="56"/>
      <c r="K35" s="56"/>
      <c r="L35" s="56"/>
    </row>
    <row r="36" spans="1:12" s="26" customFormat="1" ht="12.75">
      <c r="A36">
        <v>35</v>
      </c>
      <c r="C36" s="25"/>
      <c r="D36" s="25"/>
      <c r="F36" s="30"/>
      <c r="H36" s="9" t="s">
        <v>13</v>
      </c>
      <c r="I36" s="55">
        <f>SUM(I23:I33)</f>
        <v>0</v>
      </c>
      <c r="J36" s="41" t="e">
        <f>SUM(J23:J35)</f>
        <v>#DIV/0!</v>
      </c>
      <c r="K36" s="66">
        <f>SUM(K23:K34)</f>
        <v>0</v>
      </c>
      <c r="L36" s="41" t="e">
        <f>SUM(L23:L34)</f>
        <v>#DIV/0!</v>
      </c>
    </row>
    <row r="37" spans="1:12" s="26" customFormat="1" ht="18.75">
      <c r="A37">
        <v>36</v>
      </c>
      <c r="C37" s="25"/>
      <c r="D37" s="25"/>
      <c r="F37" s="30"/>
      <c r="H37" s="48" t="s">
        <v>53</v>
      </c>
      <c r="I37" s="53"/>
      <c r="J37" s="36" t="e">
        <f>J23+J24+J25+J31</f>
        <v>#DIV/0!</v>
      </c>
      <c r="K37" s="56"/>
      <c r="L37" s="56"/>
    </row>
    <row r="38" spans="1:7" ht="12.75">
      <c r="A38">
        <v>37</v>
      </c>
      <c r="B38" s="26"/>
      <c r="C38" s="25"/>
      <c r="D38" s="25"/>
      <c r="E38" s="26"/>
      <c r="F38" s="30"/>
      <c r="G38" s="26"/>
    </row>
    <row r="39" spans="1:7" ht="12.75">
      <c r="A39">
        <v>38</v>
      </c>
      <c r="B39" s="26"/>
      <c r="C39" s="25"/>
      <c r="D39" s="25"/>
      <c r="E39" s="26"/>
      <c r="F39" s="30"/>
      <c r="G39" s="26"/>
    </row>
    <row r="40" spans="1:7" ht="12.75">
      <c r="A40">
        <v>39</v>
      </c>
      <c r="B40" s="26"/>
      <c r="C40" s="25"/>
      <c r="D40" s="25"/>
      <c r="E40" s="26"/>
      <c r="F40" s="30"/>
      <c r="G40" s="26"/>
    </row>
    <row r="41" spans="1:7" ht="12.75">
      <c r="A41">
        <v>40</v>
      </c>
      <c r="B41" s="26"/>
      <c r="C41" s="25"/>
      <c r="D41" s="25"/>
      <c r="E41" s="26"/>
      <c r="F41" s="30"/>
      <c r="G41" s="26"/>
    </row>
    <row r="42" spans="1:7" ht="12.75">
      <c r="A42">
        <v>41</v>
      </c>
      <c r="B42" s="26"/>
      <c r="C42" s="25"/>
      <c r="D42" s="25"/>
      <c r="E42" s="26"/>
      <c r="F42" s="30"/>
      <c r="G42" s="26"/>
    </row>
    <row r="43" spans="1:7" ht="12.75">
      <c r="A43">
        <v>42</v>
      </c>
      <c r="B43" s="26"/>
      <c r="C43" s="25"/>
      <c r="D43" s="25"/>
      <c r="E43" s="26"/>
      <c r="F43" s="30"/>
      <c r="G43" s="26"/>
    </row>
    <row r="44" spans="1:7" ht="12.75">
      <c r="A44">
        <v>43</v>
      </c>
      <c r="B44" s="26"/>
      <c r="C44" s="25"/>
      <c r="D44" s="25"/>
      <c r="E44" s="26"/>
      <c r="F44" s="30"/>
      <c r="G44" s="26"/>
    </row>
    <row r="45" spans="1:7" ht="12.75">
      <c r="A45">
        <v>44</v>
      </c>
      <c r="B45" s="26"/>
      <c r="C45" s="25"/>
      <c r="D45" s="25"/>
      <c r="E45" s="26"/>
      <c r="F45" s="30"/>
      <c r="G45" s="26"/>
    </row>
    <row r="46" spans="1:7" ht="12.75">
      <c r="A46">
        <v>45</v>
      </c>
      <c r="B46" s="26"/>
      <c r="C46" s="25"/>
      <c r="D46" s="25"/>
      <c r="E46" s="26"/>
      <c r="F46" s="30"/>
      <c r="G46" s="26"/>
    </row>
    <row r="47" spans="1:7" ht="12.75">
      <c r="A47">
        <v>46</v>
      </c>
      <c r="B47" s="26"/>
      <c r="C47" s="25"/>
      <c r="D47" s="25"/>
      <c r="E47" s="26"/>
      <c r="F47" s="30"/>
      <c r="G47" s="26"/>
    </row>
    <row r="48" spans="1:7" ht="12.75">
      <c r="A48">
        <v>47</v>
      </c>
      <c r="B48" s="26"/>
      <c r="C48" s="25"/>
      <c r="D48" s="25"/>
      <c r="E48" s="26"/>
      <c r="F48" s="30"/>
      <c r="G48" s="26"/>
    </row>
    <row r="49" spans="1:7" ht="12.75">
      <c r="A49">
        <v>48</v>
      </c>
      <c r="B49" s="26"/>
      <c r="C49" s="25"/>
      <c r="D49" s="25"/>
      <c r="E49" s="26"/>
      <c r="F49" s="30"/>
      <c r="G49" s="26"/>
    </row>
    <row r="50" spans="1:7" ht="12.75">
      <c r="A50">
        <v>49</v>
      </c>
      <c r="B50" s="26"/>
      <c r="C50" s="26"/>
      <c r="D50" s="26"/>
      <c r="E50" s="26"/>
      <c r="F50" s="26"/>
      <c r="G50" s="26"/>
    </row>
    <row r="51" spans="1:7" ht="12.75">
      <c r="A51">
        <v>50</v>
      </c>
      <c r="B51" s="26"/>
      <c r="C51" s="26"/>
      <c r="D51" s="26"/>
      <c r="E51" s="26"/>
      <c r="F51" s="26"/>
      <c r="G51" s="26"/>
    </row>
    <row r="52" spans="2:7" ht="12.75">
      <c r="B52" s="26"/>
      <c r="C52" s="26"/>
      <c r="D52" s="26"/>
      <c r="E52" s="26"/>
      <c r="F52" s="26"/>
      <c r="G52" s="26"/>
    </row>
    <row r="55" spans="1:9" ht="12.75">
      <c r="A55" s="5" t="s">
        <v>13</v>
      </c>
      <c r="B55">
        <f>SUM(B2:B51)</f>
        <v>0</v>
      </c>
      <c r="F55" s="63">
        <f>SUM(F2:F51)</f>
        <v>0</v>
      </c>
      <c r="G55">
        <f>SUM(G2:G51)</f>
        <v>0</v>
      </c>
      <c r="I55" s="9"/>
    </row>
    <row r="56" ht="12.75">
      <c r="I56" s="9"/>
    </row>
    <row r="57" spans="2:9" ht="15">
      <c r="B57" s="68" t="s">
        <v>14</v>
      </c>
      <c r="C57" s="69"/>
      <c r="D57" s="68"/>
      <c r="E57" s="46">
        <f>B55</f>
        <v>0</v>
      </c>
      <c r="F57" s="4"/>
      <c r="G57" s="20"/>
      <c r="H57" s="20"/>
      <c r="I57" s="9"/>
    </row>
    <row r="58" spans="2:9" ht="12.75">
      <c r="B58" s="68"/>
      <c r="C58" s="69"/>
      <c r="D58" s="68"/>
      <c r="E58" s="9"/>
      <c r="F58" s="4"/>
      <c r="G58" s="9"/>
      <c r="I58" s="9"/>
    </row>
    <row r="59" spans="2:7" ht="12.75">
      <c r="B59" s="68"/>
      <c r="C59" s="69"/>
      <c r="D59" s="68"/>
      <c r="E59" s="9"/>
      <c r="F59" s="4"/>
      <c r="G59" s="9"/>
    </row>
    <row r="60" spans="2:10" ht="12.75">
      <c r="B60" s="68" t="s">
        <v>15</v>
      </c>
      <c r="C60" s="69"/>
      <c r="D60" s="68"/>
      <c r="E60" s="47">
        <f>F55-E61</f>
        <v>0</v>
      </c>
      <c r="F60" s="4"/>
      <c r="G60" s="9"/>
      <c r="I60" s="9"/>
      <c r="J60" s="31"/>
    </row>
    <row r="61" spans="2:7" ht="12.75">
      <c r="B61" s="68" t="s">
        <v>16</v>
      </c>
      <c r="C61" s="69"/>
      <c r="D61" s="68"/>
      <c r="E61" s="11">
        <f>SUMIF(G2:G51,"&gt;0",F2:F51)</f>
        <v>0</v>
      </c>
      <c r="F61" s="4"/>
      <c r="G61" s="9"/>
    </row>
    <row r="62" spans="2:7" ht="12.75">
      <c r="B62" s="7"/>
      <c r="C62" s="8"/>
      <c r="D62" s="7"/>
      <c r="E62" s="11"/>
      <c r="F62" s="4"/>
      <c r="G62" s="9"/>
    </row>
    <row r="63" spans="2:7" ht="12.75">
      <c r="B63" s="70" t="s">
        <v>17</v>
      </c>
      <c r="C63" s="71"/>
      <c r="D63" s="70"/>
      <c r="E63" s="12" t="e">
        <f>G55/E57</f>
        <v>#DIV/0!</v>
      </c>
      <c r="F63" s="4"/>
      <c r="G63" s="9"/>
    </row>
    <row r="64" spans="2:7" ht="12.75">
      <c r="B64" s="70" t="s">
        <v>18</v>
      </c>
      <c r="C64" s="70"/>
      <c r="D64" s="70"/>
      <c r="E64" s="12" t="e">
        <f>E61/E60</f>
        <v>#DIV/0!</v>
      </c>
      <c r="F64" s="4"/>
      <c r="G64" s="9"/>
    </row>
    <row r="65" spans="2:7" ht="12.75">
      <c r="B65" s="70"/>
      <c r="C65" s="71"/>
      <c r="D65" s="70"/>
      <c r="E65" s="9"/>
      <c r="F65" s="4"/>
      <c r="G65" s="9"/>
    </row>
    <row r="66" spans="2:7" ht="12.75">
      <c r="B66" s="70" t="s">
        <v>28</v>
      </c>
      <c r="C66" s="71"/>
      <c r="D66" s="70"/>
      <c r="E66" s="10" t="e">
        <f>E61/G55</f>
        <v>#DIV/0!</v>
      </c>
      <c r="F66" s="4"/>
      <c r="G66" s="9"/>
    </row>
    <row r="67" spans="2:7" ht="12.75">
      <c r="B67" s="70" t="s">
        <v>24</v>
      </c>
      <c r="C67" s="71"/>
      <c r="D67" s="70"/>
      <c r="E67" s="10" t="e">
        <f>F55/B55</f>
        <v>#DIV/0!</v>
      </c>
      <c r="F67" s="4"/>
      <c r="G67" s="9"/>
    </row>
    <row r="68" spans="2:7" ht="12.75">
      <c r="B68" s="42"/>
      <c r="C68" s="43"/>
      <c r="D68" s="42"/>
      <c r="E68" s="10"/>
      <c r="F68" s="4"/>
      <c r="G68" s="9"/>
    </row>
    <row r="69" spans="3:7" ht="12.75">
      <c r="C69" s="3"/>
      <c r="D69" s="3"/>
      <c r="F69" s="4"/>
      <c r="G69" s="9"/>
    </row>
    <row r="70" spans="3:7" ht="12.75">
      <c r="C70" s="3"/>
      <c r="D70" s="3"/>
      <c r="F70" s="4"/>
      <c r="G70" s="9"/>
    </row>
    <row r="71" spans="3:7" ht="12.75">
      <c r="C71" s="3"/>
      <c r="D71" s="3"/>
      <c r="F71" s="4"/>
      <c r="G71" s="9"/>
    </row>
    <row r="72" spans="3:7" ht="12.75">
      <c r="C72" s="3"/>
      <c r="D72" s="3"/>
      <c r="F72" s="4"/>
      <c r="G72" s="9"/>
    </row>
    <row r="73" spans="3:7" ht="12.75">
      <c r="C73" s="3"/>
      <c r="D73" s="3"/>
      <c r="F73" s="4"/>
      <c r="G73" s="9"/>
    </row>
    <row r="74" spans="5:8" ht="12.75">
      <c r="E74" s="73" t="s">
        <v>27</v>
      </c>
      <c r="F74" s="73"/>
      <c r="G74" s="73"/>
      <c r="H74" s="73"/>
    </row>
    <row r="75" spans="5:8" ht="40.5" customHeight="1">
      <c r="E75" s="72" t="s">
        <v>19</v>
      </c>
      <c r="F75" s="72"/>
      <c r="G75" s="1" t="s">
        <v>22</v>
      </c>
      <c r="H75" s="2" t="s">
        <v>23</v>
      </c>
    </row>
    <row r="76" spans="5:8" ht="12.75">
      <c r="E76" s="14">
        <v>0</v>
      </c>
      <c r="F76" s="14">
        <v>2500</v>
      </c>
      <c r="G76" s="58">
        <f aca="true" t="shared" si="0" ref="G76:G83">SUMIF($F$2:$F$51,"&gt;"&amp;E76)-SUMIF($F$2:$F$51,"&gt;"&amp;F76)</f>
        <v>0</v>
      </c>
      <c r="H76" s="36" t="e">
        <f>G76/G85</f>
        <v>#DIV/0!</v>
      </c>
    </row>
    <row r="77" spans="5:9" ht="12.75">
      <c r="E77" s="14">
        <v>2501</v>
      </c>
      <c r="F77" s="14">
        <v>5000</v>
      </c>
      <c r="G77" s="15">
        <f t="shared" si="0"/>
        <v>0</v>
      </c>
      <c r="H77" s="36" t="e">
        <f>G77/G85</f>
        <v>#DIV/0!</v>
      </c>
      <c r="I77" s="13"/>
    </row>
    <row r="78" spans="5:8" ht="12.75">
      <c r="E78" s="14">
        <v>5001</v>
      </c>
      <c r="F78" s="14">
        <v>10000</v>
      </c>
      <c r="G78" s="15">
        <f t="shared" si="0"/>
        <v>0</v>
      </c>
      <c r="H78" s="36" t="e">
        <f>G78/G85</f>
        <v>#DIV/0!</v>
      </c>
    </row>
    <row r="79" spans="5:8" ht="12.75">
      <c r="E79" s="14">
        <v>10001</v>
      </c>
      <c r="F79" s="14">
        <v>25000</v>
      </c>
      <c r="G79" s="15">
        <f t="shared" si="0"/>
        <v>0</v>
      </c>
      <c r="H79" s="36" t="e">
        <f>G79/G85</f>
        <v>#DIV/0!</v>
      </c>
    </row>
    <row r="80" spans="5:8" ht="12.75">
      <c r="E80" s="14">
        <v>25001</v>
      </c>
      <c r="F80" s="14">
        <v>50000</v>
      </c>
      <c r="G80" s="15">
        <f t="shared" si="0"/>
        <v>0</v>
      </c>
      <c r="H80" s="36" t="e">
        <f>G80/G85</f>
        <v>#DIV/0!</v>
      </c>
    </row>
    <row r="81" spans="5:8" ht="12.75">
      <c r="E81" s="14">
        <v>50001</v>
      </c>
      <c r="F81" s="14">
        <v>75000</v>
      </c>
      <c r="G81" s="58">
        <f t="shared" si="0"/>
        <v>0</v>
      </c>
      <c r="H81" s="36" t="e">
        <f>G81/G85</f>
        <v>#DIV/0!</v>
      </c>
    </row>
    <row r="82" spans="5:8" ht="12.75">
      <c r="E82" s="14">
        <v>75001</v>
      </c>
      <c r="F82" s="14">
        <v>100000</v>
      </c>
      <c r="G82" s="15">
        <f t="shared" si="0"/>
        <v>0</v>
      </c>
      <c r="H82" s="36" t="e">
        <f>G82/G85</f>
        <v>#DIV/0!</v>
      </c>
    </row>
    <row r="83" spans="5:8" ht="12.75">
      <c r="E83" s="14">
        <v>100001</v>
      </c>
      <c r="F83" s="14">
        <v>500000</v>
      </c>
      <c r="G83" s="15">
        <f t="shared" si="0"/>
        <v>0</v>
      </c>
      <c r="H83" s="36" t="e">
        <f>G83/G85</f>
        <v>#DIV/0!</v>
      </c>
    </row>
    <row r="84" spans="5:8" ht="12.75">
      <c r="E84" s="4"/>
      <c r="F84" s="4"/>
      <c r="G84" s="3"/>
      <c r="H84" s="3"/>
    </row>
    <row r="85" spans="7:8" ht="12.75">
      <c r="G85" s="67">
        <f>SUM(G76:G84)</f>
        <v>0</v>
      </c>
      <c r="H85" s="12" t="e">
        <f>SUM(H76:H83)</f>
        <v>#DIV/0!</v>
      </c>
    </row>
  </sheetData>
  <mergeCells count="12">
    <mergeCell ref="B57:D57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E74:H74"/>
    <mergeCell ref="E75:F75"/>
  </mergeCells>
  <dataValidations count="3">
    <dataValidation type="list" allowBlank="1" showInputMessage="1" showErrorMessage="1" sqref="D30 D9">
      <formula1>"Client Referral, Employee Referral, Repeat Client, Home Show, Radio, TV, Print Ad, Yellow Pages, Yard Sign, Sub-Contractor, Name Recognition"</formula1>
    </dataValidation>
    <dataValidation type="list" allowBlank="1" showInputMessage="1" showErrorMessage="1" sqref="D31:D49 D2:D8 D10:D29">
      <formula1>"          , Client Referral, Employee Referral, Repeat Client, Home Show, Radio, TV, Print Ad, Yellow Pages, Yard Sign, Sub-Contractor, Name Recognition, Hoot"</formula1>
    </dataValidation>
    <dataValidation type="list" allowBlank="1" showInputMessage="1" showErrorMessage="1" sqref="E2:E49">
      <formula1>$H$2:$H$20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Gaskin</dc:creator>
  <cp:keywords/>
  <dc:description/>
  <cp:lastModifiedBy>Neil Gaskin</cp:lastModifiedBy>
  <cp:lastPrinted>2006-03-03T05:49:07Z</cp:lastPrinted>
  <dcterms:created xsi:type="dcterms:W3CDTF">2006-03-01T08:17:04Z</dcterms:created>
  <dcterms:modified xsi:type="dcterms:W3CDTF">2006-03-03T06:53:10Z</dcterms:modified>
  <cp:category/>
  <cp:version/>
  <cp:contentType/>
  <cp:contentStatus/>
</cp:coreProperties>
</file>