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<sst xmlns="http://schemas.openxmlformats.org/spreadsheetml/2006/main" count="276" uniqueCount="230">
  <si>
    <t xml:space="preserve">Cargin Construction </t>
  </si>
  <si>
    <t>2" x 4" x 8' Stud</t>
  </si>
  <si>
    <t>2" x 4" x 9 Stud</t>
  </si>
  <si>
    <t>2" x 4" LF Plates</t>
  </si>
  <si>
    <t>2" x 6" x 8' Stud</t>
  </si>
  <si>
    <t>2" x 6" x 9 Stud</t>
  </si>
  <si>
    <t>2" x 6" LF Plates</t>
  </si>
  <si>
    <t>2" x 6" LF Headers</t>
  </si>
  <si>
    <t>LVL for Headers LF</t>
  </si>
  <si>
    <t>30" x 48" vinyl egress</t>
  </si>
  <si>
    <t>4ml x 8.3' x 100'</t>
  </si>
  <si>
    <t>R-19 16" (49SF/bag)</t>
  </si>
  <si>
    <t>R-19 23" (75SF/bag)</t>
  </si>
  <si>
    <t>4" x 8" x 5/8" Sheetrock</t>
  </si>
  <si>
    <t>4" x 8" x 1/2" Sheetrock</t>
  </si>
  <si>
    <t>Joint Compound &amp; Tape</t>
  </si>
  <si>
    <t>Corner Bead</t>
  </si>
  <si>
    <t>Plastic Corner Bead</t>
  </si>
  <si>
    <t>6/0 Bifold/CasingOak</t>
  </si>
  <si>
    <t>3/0 Oak Prehung/casing</t>
  </si>
  <si>
    <t>3/0 Oak 6-panel/casing</t>
  </si>
  <si>
    <t>Oak casing Ranch/ Col</t>
  </si>
  <si>
    <t>Oak base 2 5/8" LF</t>
  </si>
  <si>
    <t>Oak base 3 1/4" LF</t>
  </si>
  <si>
    <t>1/4" 5-ply underlayment</t>
  </si>
  <si>
    <t>1" x 4" #2 LF</t>
  </si>
  <si>
    <t>1" x 6" #2 LF</t>
  </si>
  <si>
    <t>1" x 8" #2 LF</t>
  </si>
  <si>
    <t>1" x 10" #2 LF</t>
  </si>
  <si>
    <t>1" x 12" #2 LF</t>
  </si>
  <si>
    <t>Prefi Closet Shelf 12"x12"</t>
  </si>
  <si>
    <t>Nail Allowance</t>
  </si>
  <si>
    <t>Oak Handrail</t>
  </si>
  <si>
    <t>Oak 1"x 4" LF</t>
  </si>
  <si>
    <t>Oak 1"x 6" LF</t>
  </si>
  <si>
    <t>Oak 1"x 8" LF</t>
  </si>
  <si>
    <t>3/4" Oak Plywood</t>
  </si>
  <si>
    <t>1/4" Oak Plywood</t>
  </si>
  <si>
    <t>Ceiling tile 942</t>
  </si>
  <si>
    <t>4 1/4" Oak Crown LF</t>
  </si>
  <si>
    <t>Wall Angle (10')</t>
  </si>
  <si>
    <t>Main T (12')</t>
  </si>
  <si>
    <t>4' Cross T</t>
  </si>
  <si>
    <t>2' Cross T</t>
  </si>
  <si>
    <t>Hanger Screw (3")</t>
  </si>
  <si>
    <t>Hanger Wire Roll</t>
  </si>
  <si>
    <t>Material Name</t>
  </si>
  <si>
    <t>Price</t>
  </si>
  <si>
    <t>Quantity</t>
  </si>
  <si>
    <t>Total</t>
  </si>
  <si>
    <t>Job</t>
  </si>
  <si>
    <t xml:space="preserve">Hours </t>
  </si>
  <si>
    <t>Rate</t>
  </si>
  <si>
    <t>Handrail Bracket</t>
  </si>
  <si>
    <t>7' Closet Package 1x4, Shelf, Rod, 2 Brackets, 2 ends, 2 hooks</t>
  </si>
  <si>
    <t xml:space="preserve">Width </t>
  </si>
  <si>
    <t>Total Labor</t>
  </si>
  <si>
    <t>All walls for base LF</t>
  </si>
  <si>
    <t>Subtotal Materials</t>
  </si>
  <si>
    <t>Total w/ 17% markup</t>
  </si>
  <si>
    <t>Total Hours</t>
  </si>
  <si>
    <t>Width</t>
  </si>
  <si>
    <t>Outlets/ box</t>
  </si>
  <si>
    <t>GFI outlet / box</t>
  </si>
  <si>
    <t>Light box w/switch /box</t>
  </si>
  <si>
    <t>Light w 3-way switch</t>
  </si>
  <si>
    <t>Breaker</t>
  </si>
  <si>
    <t>4-light flourscent Kitchen</t>
  </si>
  <si>
    <t>4-light traufler</t>
  </si>
  <si>
    <t>Bedroom light</t>
  </si>
  <si>
    <t>12/2 wire 100'</t>
  </si>
  <si>
    <t>14/2 wire 100'</t>
  </si>
  <si>
    <t>14/3 wire 25'</t>
  </si>
  <si>
    <t>Materials</t>
  </si>
  <si>
    <t>Labor</t>
  </si>
  <si>
    <t>Labor w/ 10% markup</t>
  </si>
  <si>
    <t>Regular Total</t>
  </si>
  <si>
    <t>10% Labor Markup Total</t>
  </si>
  <si>
    <t>&lt;Job Name</t>
  </si>
  <si>
    <t>Basement Worksheet</t>
  </si>
  <si>
    <t>1 1/2" Dow styro</t>
  </si>
  <si>
    <t>2" x 2" x 8' Furring</t>
  </si>
  <si>
    <t>1" x 3" x 8' Furring</t>
  </si>
  <si>
    <t>1/4" x 4" Masonry Screw</t>
  </si>
  <si>
    <t>3/4" Dow Styro</t>
  </si>
  <si>
    <t>Length</t>
  </si>
  <si>
    <t>SF of Above</t>
  </si>
  <si>
    <t>SF of Existing Walls for SR Only</t>
  </si>
  <si>
    <t>&lt; Wall Height</t>
  </si>
  <si>
    <t>LF for Framing</t>
  </si>
  <si>
    <t>SF for SR Int. walls 2 sides</t>
  </si>
  <si>
    <t>SF for SR Int. Walls 1 side</t>
  </si>
  <si>
    <t>LF for Framing &amp; Insulating</t>
  </si>
  <si>
    <t>SF for Framing &amp; Insulating</t>
  </si>
  <si>
    <t>Total SR SF</t>
  </si>
  <si>
    <t>SF of SR Total</t>
  </si>
  <si>
    <t>SF Of Ceiling Tile</t>
  </si>
  <si>
    <t>SF of Ceiling Tile</t>
  </si>
  <si>
    <t>Linoleum SF</t>
  </si>
  <si>
    <t>Carpet Berber</t>
  </si>
  <si>
    <t>Carpet Plush</t>
  </si>
  <si>
    <t>Pad</t>
  </si>
  <si>
    <t>Carpet Install SF</t>
  </si>
  <si>
    <t>Linoleum Install SF</t>
  </si>
  <si>
    <t>Prices 2/9/07</t>
  </si>
  <si>
    <t>Quanitiy</t>
  </si>
  <si>
    <t>$/ Hour</t>
  </si>
  <si>
    <t>Estimating</t>
  </si>
  <si>
    <t>Billing</t>
  </si>
  <si>
    <t>Fiberglass Remodeler Tub</t>
  </si>
  <si>
    <t>Vikrel Tub 32" x 60" Hm</t>
  </si>
  <si>
    <t>Vikrel Shower 36" x 34"</t>
  </si>
  <si>
    <t>Vikrel shower 48" x 34"</t>
  </si>
  <si>
    <t>Vikrel shower 42" x 34"</t>
  </si>
  <si>
    <t>Shower Door 36"</t>
  </si>
  <si>
    <t>Vikrel Tub 32" x 60" Marcus</t>
  </si>
  <si>
    <t>Fold dn sh bench E- 18x 16</t>
  </si>
  <si>
    <t>Fold dn sh bench Marcus</t>
  </si>
  <si>
    <t>Drain Assembly</t>
  </si>
  <si>
    <t>Delta Single Handle Faucet</t>
  </si>
  <si>
    <t>Delta Shower Only</t>
  </si>
  <si>
    <t>Delta Sliding Shower Head</t>
  </si>
  <si>
    <t>Pipe and fittings for Shower</t>
  </si>
  <si>
    <t>Tub Surround w/ Glue</t>
  </si>
  <si>
    <t>Plastic OC Corner</t>
  </si>
  <si>
    <t>Silicone</t>
  </si>
  <si>
    <t>Toilet Kohler Marcus</t>
  </si>
  <si>
    <t>Toilet Handicap Handy</t>
  </si>
  <si>
    <t>Toilet Basic Handy</t>
  </si>
  <si>
    <t>Toilet Basic Marcus</t>
  </si>
  <si>
    <t>Toilet Seat</t>
  </si>
  <si>
    <t>Grab Bars 24"</t>
  </si>
  <si>
    <t xml:space="preserve">Wax Seal/ Shut off/ Supply </t>
  </si>
  <si>
    <t>Sink Marble 31 x 22 Hm</t>
  </si>
  <si>
    <t>Sink Marble 37 x 22 Hm</t>
  </si>
  <si>
    <t>Sink Marble 49 x 22 Hm</t>
  </si>
  <si>
    <t>Vanity 30" Hm</t>
  </si>
  <si>
    <t>Vanity 36" Hm</t>
  </si>
  <si>
    <t>Vanity 48" Hm</t>
  </si>
  <si>
    <t>SS Sink 31 x 22" Lowes</t>
  </si>
  <si>
    <t>Medicine Cab. w/ light Lowes</t>
  </si>
  <si>
    <t>Above for Wiltgen</t>
  </si>
  <si>
    <t>Delta Faucet</t>
  </si>
  <si>
    <t>Shut offs supply &amp; Trap</t>
  </si>
  <si>
    <t>Medicine Cabinet w/light</t>
  </si>
  <si>
    <t>Light Bar Only</t>
  </si>
  <si>
    <t>Tandem Breaker</t>
  </si>
  <si>
    <t>Fan / Light</t>
  </si>
  <si>
    <t>Roof vent and Hose</t>
  </si>
  <si>
    <t>Mirror 30" x 36" w/ brackets</t>
  </si>
  <si>
    <t>Heat Registers</t>
  </si>
  <si>
    <t>Towel Bars</t>
  </si>
  <si>
    <t>Add 17%</t>
  </si>
  <si>
    <t>Total Materials</t>
  </si>
  <si>
    <t>Labor Up 10%</t>
  </si>
  <si>
    <t>Bathroom subtotal</t>
  </si>
  <si>
    <t>Framing</t>
  </si>
  <si>
    <t>Electrical</t>
  </si>
  <si>
    <t>Sheetrock</t>
  </si>
  <si>
    <t>Interior Millwork</t>
  </si>
  <si>
    <t>Bed/Batrh Lock</t>
  </si>
  <si>
    <t>Suspended Ceiling</t>
  </si>
  <si>
    <t>Flooring</t>
  </si>
  <si>
    <t>Exterior Lock</t>
  </si>
  <si>
    <t>6" pipe for heat runs LF</t>
  </si>
  <si>
    <t>elbows</t>
  </si>
  <si>
    <t>take offs</t>
  </si>
  <si>
    <t>4 x 10 drops</t>
  </si>
  <si>
    <t>4x 10 duct work</t>
  </si>
  <si>
    <t>return air registers</t>
  </si>
  <si>
    <t>Ductwork</t>
  </si>
  <si>
    <t>Plastic Corner Top</t>
  </si>
  <si>
    <t>Bath &amp; framing Hr</t>
  </si>
  <si>
    <t>Total W/ 10% markup</t>
  </si>
  <si>
    <t>Don' t write Hours below green highlighted area</t>
  </si>
  <si>
    <t>Brown cells from Handyman</t>
  </si>
  <si>
    <t>Yellow cells from Marcus Lumber</t>
  </si>
  <si>
    <t>Area #1</t>
  </si>
  <si>
    <t>Area #2</t>
  </si>
  <si>
    <t>Breaktime</t>
  </si>
  <si>
    <t>&lt; Wall Height from Above</t>
  </si>
  <si>
    <t>&lt;Wall height from above</t>
  </si>
  <si>
    <r>
      <t xml:space="preserve">Int. wall </t>
    </r>
    <r>
      <rPr>
        <b/>
        <sz val="10"/>
        <rFont val="Arial"/>
        <family val="2"/>
      </rPr>
      <t>LF</t>
    </r>
    <r>
      <rPr>
        <sz val="10"/>
        <rFont val="Arial"/>
        <family val="0"/>
      </rPr>
      <t xml:space="preserve"> 1 SR sides</t>
    </r>
  </si>
  <si>
    <r>
      <t xml:space="preserve">Int. wall </t>
    </r>
    <r>
      <rPr>
        <b/>
        <sz val="10"/>
        <rFont val="Arial"/>
        <family val="2"/>
      </rPr>
      <t>LF</t>
    </r>
    <r>
      <rPr>
        <sz val="10"/>
        <rFont val="Arial"/>
        <family val="0"/>
      </rPr>
      <t xml:space="preserve"> SR 2 sides</t>
    </r>
  </si>
  <si>
    <r>
      <t>Exterior wall</t>
    </r>
    <r>
      <rPr>
        <b/>
        <sz val="10"/>
        <rFont val="Arial"/>
        <family val="2"/>
      </rPr>
      <t xml:space="preserve"> LF</t>
    </r>
    <r>
      <rPr>
        <sz val="10"/>
        <rFont val="Arial"/>
        <family val="0"/>
      </rPr>
      <t>(to finish)</t>
    </r>
  </si>
  <si>
    <r>
      <t>Exterior Wall</t>
    </r>
    <r>
      <rPr>
        <b/>
        <sz val="10"/>
        <rFont val="Arial"/>
        <family val="2"/>
      </rPr>
      <t xml:space="preserve"> SF</t>
    </r>
  </si>
  <si>
    <t xml:space="preserve">Int. Existing Wall SR Only LF </t>
  </si>
  <si>
    <t>Estimating time</t>
  </si>
  <si>
    <t>Billing time</t>
  </si>
  <si>
    <t>Install Styrofoam</t>
  </si>
  <si>
    <t>Install furring strips</t>
  </si>
  <si>
    <t>Frame bedroom</t>
  </si>
  <si>
    <t>Frame bathroom</t>
  </si>
  <si>
    <t>Rough in wiring</t>
  </si>
  <si>
    <t>Install Lights</t>
  </si>
  <si>
    <t>Install outlets</t>
  </si>
  <si>
    <t>Install breaker</t>
  </si>
  <si>
    <t>Install sheetrock walls</t>
  </si>
  <si>
    <t>1st coat</t>
  </si>
  <si>
    <t>2nd coat</t>
  </si>
  <si>
    <t>3rd coat</t>
  </si>
  <si>
    <t>sand and texture</t>
  </si>
  <si>
    <t>stain and varnish doors</t>
  </si>
  <si>
    <t>stain and varnish trim</t>
  </si>
  <si>
    <t>Install doors</t>
  </si>
  <si>
    <t>Trim windows</t>
  </si>
  <si>
    <t>trim doors</t>
  </si>
  <si>
    <t>Build closet shelves</t>
  </si>
  <si>
    <t>Install wall angle</t>
  </si>
  <si>
    <t>Install main runner</t>
  </si>
  <si>
    <t>Install tile</t>
  </si>
  <si>
    <t>SF of Carpet</t>
  </si>
  <si>
    <t>SF of Linoleum</t>
  </si>
  <si>
    <t>Install tub</t>
  </si>
  <si>
    <t>Install faucet</t>
  </si>
  <si>
    <t>Install toilet</t>
  </si>
  <si>
    <t>PVC fittings</t>
  </si>
  <si>
    <t xml:space="preserve">Pex </t>
  </si>
  <si>
    <t>Rough In drains</t>
  </si>
  <si>
    <t>Rough In Water lines</t>
  </si>
  <si>
    <t>Install grab bars</t>
  </si>
  <si>
    <t>Install vanity</t>
  </si>
  <si>
    <t>Install sink and faucet</t>
  </si>
  <si>
    <t>Medicine cabinet</t>
  </si>
  <si>
    <t>Install outlet</t>
  </si>
  <si>
    <t>Install light</t>
  </si>
  <si>
    <t>Install 3 heat runs</t>
  </si>
  <si>
    <t>Hypotetical basement 40 x 28 with 2 bedrooms and 1 bathroom</t>
  </si>
  <si>
    <t>Yellow cells require data</t>
  </si>
  <si>
    <t>Denotes cell has formula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</si>
</sst>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44" fontId="0" fillId="4" borderId="0" xfId="17" applyFill="1" applyAlignment="1">
      <alignment/>
    </xf>
    <xf numFmtId="44" fontId="0" fillId="4" borderId="0" xfId="0" applyNumberFormat="1" applyFill="1" applyAlignment="1">
      <alignment/>
    </xf>
    <xf numFmtId="0" fontId="0" fillId="5" borderId="0" xfId="0" applyFill="1" applyAlignment="1">
      <alignment/>
    </xf>
    <xf numFmtId="44" fontId="0" fillId="5" borderId="0" xfId="0" applyNumberFormat="1" applyFill="1" applyAlignment="1">
      <alignment/>
    </xf>
    <xf numFmtId="44" fontId="0" fillId="5" borderId="0" xfId="17" applyFill="1" applyAlignment="1">
      <alignment/>
    </xf>
    <xf numFmtId="0" fontId="0" fillId="6" borderId="0" xfId="0" applyFill="1" applyAlignment="1">
      <alignment/>
    </xf>
    <xf numFmtId="44" fontId="0" fillId="6" borderId="0" xfId="0" applyNumberFormat="1" applyFill="1" applyAlignment="1">
      <alignment/>
    </xf>
    <xf numFmtId="0" fontId="0" fillId="7" borderId="0" xfId="0" applyFill="1" applyAlignment="1">
      <alignment/>
    </xf>
    <xf numFmtId="44" fontId="0" fillId="7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16" fontId="0" fillId="0" borderId="0" xfId="0" applyNumberForma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44" fontId="0" fillId="3" borderId="0" xfId="17" applyFont="1" applyFill="1" applyAlignment="1">
      <alignment/>
    </xf>
    <xf numFmtId="44" fontId="0" fillId="0" borderId="0" xfId="17" applyFont="1" applyAlignment="1">
      <alignment/>
    </xf>
    <xf numFmtId="44" fontId="0" fillId="3" borderId="0" xfId="0" applyNumberFormat="1" applyFill="1" applyAlignment="1">
      <alignment/>
    </xf>
    <xf numFmtId="44" fontId="0" fillId="11" borderId="0" xfId="17" applyFill="1" applyAlignment="1">
      <alignment/>
    </xf>
    <xf numFmtId="44" fontId="0" fillId="2" borderId="0" xfId="17" applyFill="1" applyAlignment="1">
      <alignment/>
    </xf>
    <xf numFmtId="44" fontId="0" fillId="10" borderId="0" xfId="17" applyFill="1" applyAlignment="1">
      <alignment/>
    </xf>
    <xf numFmtId="44" fontId="0" fillId="0" borderId="0" xfId="0" applyNumberFormat="1" applyAlignment="1">
      <alignment/>
    </xf>
    <xf numFmtId="44" fontId="0" fillId="1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4" fontId="0" fillId="8" borderId="0" xfId="17" applyFill="1" applyAlignment="1">
      <alignment/>
    </xf>
    <xf numFmtId="0" fontId="2" fillId="11" borderId="0" xfId="0" applyFont="1" applyFill="1" applyAlignment="1">
      <alignment/>
    </xf>
    <xf numFmtId="0" fontId="2" fillId="12" borderId="0" xfId="0" applyFont="1" applyFill="1" applyAlignment="1">
      <alignment/>
    </xf>
    <xf numFmtId="44" fontId="0" fillId="12" borderId="0" xfId="17" applyFill="1" applyAlignment="1">
      <alignment/>
    </xf>
    <xf numFmtId="0" fontId="0" fillId="12" borderId="0" xfId="0" applyFill="1" applyAlignment="1">
      <alignment/>
    </xf>
    <xf numFmtId="0" fontId="2" fillId="10" borderId="0" xfId="0" applyFont="1" applyFill="1" applyAlignment="1">
      <alignment/>
    </xf>
    <xf numFmtId="0" fontId="2" fillId="13" borderId="0" xfId="0" applyFont="1" applyFill="1" applyAlignment="1">
      <alignment/>
    </xf>
    <xf numFmtId="44" fontId="0" fillId="13" borderId="0" xfId="17" applyFill="1" applyAlignment="1">
      <alignment/>
    </xf>
    <xf numFmtId="0" fontId="0" fillId="13" borderId="0" xfId="0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0" borderId="0" xfId="17" applyFont="1" applyFill="1" applyAlignment="1">
      <alignment/>
    </xf>
    <xf numFmtId="44" fontId="0" fillId="0" borderId="0" xfId="17" applyFill="1" applyAlignment="1">
      <alignment/>
    </xf>
    <xf numFmtId="0" fontId="5" fillId="5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22.7109375" style="0" customWidth="1"/>
    <col min="2" max="2" width="10.28125" style="0" bestFit="1" customWidth="1"/>
    <col min="4" max="4" width="12.7109375" style="0" customWidth="1"/>
    <col min="5" max="5" width="8.7109375" style="0" customWidth="1"/>
    <col min="6" max="6" width="20.7109375" style="0" customWidth="1"/>
    <col min="8" max="8" width="10.28125" style="0" bestFit="1" customWidth="1"/>
    <col min="9" max="10" width="12.7109375" style="0" customWidth="1"/>
    <col min="11" max="11" width="20.7109375" style="0" customWidth="1"/>
    <col min="12" max="12" width="11.7109375" style="0" customWidth="1"/>
    <col min="13" max="13" width="8.7109375" style="0" customWidth="1"/>
    <col min="14" max="14" width="11.7109375" style="0" customWidth="1"/>
    <col min="16" max="16" width="15.7109375" style="0" customWidth="1"/>
    <col min="19" max="19" width="11.7109375" style="0" customWidth="1"/>
  </cols>
  <sheetData>
    <row r="1" spans="1:5" ht="18">
      <c r="A1" s="50" t="s">
        <v>227</v>
      </c>
      <c r="B1" s="50"/>
      <c r="C1" s="50"/>
      <c r="D1" s="50"/>
      <c r="E1" s="51"/>
    </row>
    <row r="2" ht="12.75">
      <c r="A2" s="3" t="s">
        <v>228</v>
      </c>
    </row>
    <row r="3" ht="12.75">
      <c r="A3" s="4" t="s">
        <v>229</v>
      </c>
    </row>
    <row r="4" spans="1:8" ht="12.75">
      <c r="A4" s="18" t="s">
        <v>179</v>
      </c>
      <c r="B4" s="18" t="s">
        <v>78</v>
      </c>
      <c r="C4" s="19"/>
      <c r="D4" s="18" t="s">
        <v>79</v>
      </c>
      <c r="E4" s="18"/>
      <c r="F4" s="19"/>
      <c r="G4" s="6"/>
      <c r="H4" s="6"/>
    </row>
    <row r="5" spans="1:8" ht="12.75">
      <c r="A5" s="18"/>
      <c r="B5" s="18" t="s">
        <v>177</v>
      </c>
      <c r="C5" s="19"/>
      <c r="D5" s="18" t="s">
        <v>178</v>
      </c>
      <c r="E5" s="18"/>
      <c r="F5" s="19"/>
      <c r="G5" s="6"/>
      <c r="H5" s="6"/>
    </row>
    <row r="6" spans="1:8" ht="12.75">
      <c r="A6" s="18" t="s">
        <v>0</v>
      </c>
      <c r="B6" s="18" t="s">
        <v>55</v>
      </c>
      <c r="C6" s="18" t="s">
        <v>85</v>
      </c>
      <c r="D6" s="18" t="s">
        <v>61</v>
      </c>
      <c r="E6" s="18" t="s">
        <v>85</v>
      </c>
      <c r="F6" s="18" t="s">
        <v>49</v>
      </c>
      <c r="G6" s="17"/>
      <c r="H6" s="6"/>
    </row>
    <row r="7" spans="1:9" ht="12.75">
      <c r="A7" s="23" t="s">
        <v>184</v>
      </c>
      <c r="B7" s="44">
        <v>40</v>
      </c>
      <c r="C7" s="44">
        <v>28</v>
      </c>
      <c r="D7" s="3">
        <v>40</v>
      </c>
      <c r="E7" s="3">
        <v>28</v>
      </c>
      <c r="F7" s="4">
        <f>B7+C7+D7+E7</f>
        <v>136</v>
      </c>
      <c r="G7" s="23" t="s">
        <v>92</v>
      </c>
      <c r="H7" s="23"/>
      <c r="I7" s="23"/>
    </row>
    <row r="8" spans="1:9" ht="12.75">
      <c r="A8" s="23" t="s">
        <v>185</v>
      </c>
      <c r="B8" s="4">
        <f>F7</f>
        <v>136</v>
      </c>
      <c r="C8" s="44">
        <v>8</v>
      </c>
      <c r="D8" t="s">
        <v>88</v>
      </c>
      <c r="F8" s="4">
        <f>B8*C8</f>
        <v>1088</v>
      </c>
      <c r="G8" s="23" t="s">
        <v>93</v>
      </c>
      <c r="H8" s="23"/>
      <c r="I8" s="23"/>
    </row>
    <row r="9" spans="1:9" ht="12.75">
      <c r="A9" s="21" t="s">
        <v>183</v>
      </c>
      <c r="B9" s="3">
        <v>42</v>
      </c>
      <c r="F9" s="4">
        <f>B9+C9+D9</f>
        <v>42</v>
      </c>
      <c r="G9" s="21" t="s">
        <v>89</v>
      </c>
      <c r="H9" s="21"/>
      <c r="I9" s="21"/>
    </row>
    <row r="10" spans="1:9" ht="12.75">
      <c r="A10" s="21" t="s">
        <v>86</v>
      </c>
      <c r="B10" s="6"/>
      <c r="F10" s="4">
        <f>F9*2*C8</f>
        <v>672</v>
      </c>
      <c r="G10" s="21" t="s">
        <v>90</v>
      </c>
      <c r="H10" s="21"/>
      <c r="I10" s="21"/>
    </row>
    <row r="11" spans="1:9" ht="12.75">
      <c r="A11" s="19" t="s">
        <v>182</v>
      </c>
      <c r="B11" s="3">
        <v>14</v>
      </c>
      <c r="F11" s="4">
        <f>B11</f>
        <v>14</v>
      </c>
      <c r="G11" s="19" t="s">
        <v>89</v>
      </c>
      <c r="H11" s="19"/>
      <c r="I11" s="19"/>
    </row>
    <row r="12" spans="1:9" ht="12.75">
      <c r="A12" s="19" t="s">
        <v>86</v>
      </c>
      <c r="B12" s="6"/>
      <c r="C12" s="4">
        <f>C8</f>
        <v>8</v>
      </c>
      <c r="D12" t="s">
        <v>180</v>
      </c>
      <c r="F12" s="4">
        <f>B11*C12</f>
        <v>112</v>
      </c>
      <c r="G12" s="19" t="s">
        <v>91</v>
      </c>
      <c r="H12" s="19"/>
      <c r="I12" s="19"/>
    </row>
    <row r="13" spans="1:9" ht="12.75">
      <c r="A13" s="49" t="s">
        <v>186</v>
      </c>
      <c r="B13" s="3">
        <v>24</v>
      </c>
      <c r="C13" s="4">
        <f>C8</f>
        <v>8</v>
      </c>
      <c r="D13" t="s">
        <v>181</v>
      </c>
      <c r="F13" s="4">
        <f>B13*C13</f>
        <v>192</v>
      </c>
      <c r="G13" s="10" t="s">
        <v>87</v>
      </c>
      <c r="H13" s="10"/>
      <c r="I13" s="10"/>
    </row>
    <row r="14" spans="1:10" ht="12.75">
      <c r="A14" s="22" t="s">
        <v>94</v>
      </c>
      <c r="B14" s="22"/>
      <c r="C14" s="22"/>
      <c r="D14" s="22"/>
      <c r="E14" s="22"/>
      <c r="F14" s="22">
        <f>F8+F10+F12+F13</f>
        <v>2064</v>
      </c>
      <c r="G14" s="22" t="s">
        <v>95</v>
      </c>
      <c r="H14" s="22"/>
      <c r="I14" s="6"/>
      <c r="J14" s="6"/>
    </row>
    <row r="15" spans="1:6" ht="12.75">
      <c r="A15" t="s">
        <v>57</v>
      </c>
      <c r="B15" s="4">
        <f>F7</f>
        <v>136</v>
      </c>
      <c r="C15" s="4">
        <f>F9*2</f>
        <v>84</v>
      </c>
      <c r="D15" s="4">
        <f>F9</f>
        <v>42</v>
      </c>
      <c r="E15" s="4">
        <f>B13</f>
        <v>24</v>
      </c>
      <c r="F15" s="4">
        <f>B15+C15+D15+E15</f>
        <v>286</v>
      </c>
    </row>
    <row r="16" spans="1:8" ht="12.75">
      <c r="A16" s="7" t="s">
        <v>96</v>
      </c>
      <c r="B16" s="3">
        <v>40</v>
      </c>
      <c r="C16" s="3">
        <v>14</v>
      </c>
      <c r="D16" s="3">
        <v>40</v>
      </c>
      <c r="E16" s="3">
        <v>14</v>
      </c>
      <c r="F16" s="7">
        <f>(B16*C16)+(D16*E16)</f>
        <v>1120</v>
      </c>
      <c r="G16" s="7" t="s">
        <v>97</v>
      </c>
      <c r="H16" s="7"/>
    </row>
    <row r="17" spans="1:8" ht="12.75">
      <c r="A17" s="6" t="s">
        <v>211</v>
      </c>
      <c r="B17" s="3">
        <v>40</v>
      </c>
      <c r="C17" s="3">
        <v>14</v>
      </c>
      <c r="D17" s="3">
        <v>28</v>
      </c>
      <c r="E17" s="3">
        <v>14</v>
      </c>
      <c r="F17" s="4">
        <f>B17*C17+D17*E17</f>
        <v>952</v>
      </c>
      <c r="G17" s="6"/>
      <c r="H17" s="6"/>
    </row>
    <row r="18" spans="1:8" ht="12.75">
      <c r="A18" s="6" t="s">
        <v>212</v>
      </c>
      <c r="B18" s="3"/>
      <c r="C18" s="3"/>
      <c r="D18" s="3">
        <v>12</v>
      </c>
      <c r="E18" s="3">
        <v>14</v>
      </c>
      <c r="F18" s="4">
        <f>B18*C18+D18*E18</f>
        <v>168</v>
      </c>
      <c r="G18" s="6"/>
      <c r="H18" s="6"/>
    </row>
    <row r="19" spans="2:6" ht="12.75">
      <c r="B19" s="6"/>
      <c r="C19" s="6"/>
      <c r="D19" s="6"/>
      <c r="E19" s="20"/>
      <c r="F19" s="6"/>
    </row>
    <row r="20" spans="2:6" ht="12.75">
      <c r="B20" s="6"/>
      <c r="C20" s="6"/>
      <c r="D20" s="6"/>
      <c r="E20" s="6"/>
      <c r="F20" s="6"/>
    </row>
    <row r="21" spans="2:10" ht="12.75">
      <c r="B21" s="6"/>
      <c r="C21" s="6"/>
      <c r="D21" s="6"/>
      <c r="E21" s="6"/>
      <c r="F21" s="6"/>
      <c r="H21" s="7" t="s">
        <v>74</v>
      </c>
      <c r="I21" s="7"/>
      <c r="J21" s="9">
        <f>I129</f>
        <v>11326</v>
      </c>
    </row>
    <row r="22" spans="2:10" ht="12.75">
      <c r="B22" s="6"/>
      <c r="C22" s="6"/>
      <c r="D22" s="6"/>
      <c r="E22" s="6"/>
      <c r="F22" s="6"/>
      <c r="H22" s="10" t="s">
        <v>73</v>
      </c>
      <c r="I22" s="10"/>
      <c r="J22" s="11">
        <f>D128</f>
        <v>11652.720299999999</v>
      </c>
    </row>
    <row r="23" spans="8:10" ht="12.75">
      <c r="H23" s="15" t="s">
        <v>76</v>
      </c>
      <c r="I23" s="15"/>
      <c r="J23" s="16">
        <f>I130</f>
        <v>22978.7203</v>
      </c>
    </row>
    <row r="24" spans="8:10" ht="12.75">
      <c r="H24" s="13" t="s">
        <v>77</v>
      </c>
      <c r="I24" s="13"/>
      <c r="J24" s="14">
        <f>D130</f>
        <v>24111.3203</v>
      </c>
    </row>
    <row r="26" spans="1:9" ht="12.75">
      <c r="A26" s="18" t="s">
        <v>46</v>
      </c>
      <c r="B26" s="18" t="s">
        <v>47</v>
      </c>
      <c r="C26" s="18" t="s">
        <v>48</v>
      </c>
      <c r="D26" s="18" t="s">
        <v>49</v>
      </c>
      <c r="E26" s="18"/>
      <c r="F26" s="18" t="s">
        <v>50</v>
      </c>
      <c r="G26" s="18" t="s">
        <v>51</v>
      </c>
      <c r="H26" s="18" t="s">
        <v>52</v>
      </c>
      <c r="I26" s="18" t="s">
        <v>49</v>
      </c>
    </row>
    <row r="27" spans="1:9" ht="12.75">
      <c r="A27" s="35" t="s">
        <v>156</v>
      </c>
      <c r="B27" s="35"/>
      <c r="C27" s="17"/>
      <c r="D27" s="17"/>
      <c r="E27" s="17"/>
      <c r="F27" s="17" t="s">
        <v>156</v>
      </c>
      <c r="G27" s="17"/>
      <c r="H27" s="35"/>
      <c r="I27" s="5"/>
    </row>
    <row r="28" spans="1:9" ht="12.75">
      <c r="A28" s="23" t="s">
        <v>80</v>
      </c>
      <c r="B28" s="28">
        <v>20.56</v>
      </c>
      <c r="C28" s="4">
        <f>ROUNDUP(F8/32,0)</f>
        <v>34</v>
      </c>
      <c r="D28" s="5">
        <f>B28*C28</f>
        <v>699.04</v>
      </c>
      <c r="F28" s="6" t="s">
        <v>187</v>
      </c>
      <c r="G28" s="6">
        <v>3</v>
      </c>
      <c r="H28" s="23">
        <v>77</v>
      </c>
      <c r="I28" s="5">
        <f>G28*H28</f>
        <v>231</v>
      </c>
    </row>
    <row r="29" spans="1:9" ht="12.75">
      <c r="A29" s="23" t="s">
        <v>84</v>
      </c>
      <c r="B29" s="28">
        <v>13.5</v>
      </c>
      <c r="D29" s="5"/>
      <c r="F29" s="6" t="s">
        <v>188</v>
      </c>
      <c r="G29" s="6">
        <v>2</v>
      </c>
      <c r="H29" s="23">
        <v>77</v>
      </c>
      <c r="I29" s="5">
        <f aca="true" t="shared" si="0" ref="I29:I92">G29*H29</f>
        <v>154</v>
      </c>
    </row>
    <row r="30" spans="1:9" ht="12.75">
      <c r="A30" s="23" t="s">
        <v>81</v>
      </c>
      <c r="B30" s="28">
        <v>2.1</v>
      </c>
      <c r="C30" s="4">
        <f>F7*0.9</f>
        <v>122.4</v>
      </c>
      <c r="D30" s="5">
        <f aca="true" t="shared" si="1" ref="D30:D44">B30*C30</f>
        <v>257.04</v>
      </c>
      <c r="F30" s="6"/>
      <c r="G30" s="6"/>
      <c r="H30" s="23">
        <v>77</v>
      </c>
      <c r="I30" s="5">
        <f t="shared" si="0"/>
        <v>0</v>
      </c>
    </row>
    <row r="31" spans="1:9" ht="12.75">
      <c r="A31" s="23" t="s">
        <v>82</v>
      </c>
      <c r="B31" s="28">
        <v>1.79</v>
      </c>
      <c r="D31" s="5">
        <f t="shared" si="1"/>
        <v>0</v>
      </c>
      <c r="F31" s="6" t="s">
        <v>189</v>
      </c>
      <c r="G31" s="6">
        <v>10</v>
      </c>
      <c r="H31" s="23">
        <v>77</v>
      </c>
      <c r="I31" s="5">
        <f t="shared" si="0"/>
        <v>770</v>
      </c>
    </row>
    <row r="32" spans="1:9" ht="12.75">
      <c r="A32" s="23" t="s">
        <v>83</v>
      </c>
      <c r="B32" s="28">
        <v>0.6</v>
      </c>
      <c r="C32" s="4">
        <f>C30*4</f>
        <v>489.6</v>
      </c>
      <c r="D32" s="5">
        <f t="shared" si="1"/>
        <v>293.76</v>
      </c>
      <c r="F32" s="6" t="s">
        <v>190</v>
      </c>
      <c r="G32" s="6">
        <v>10</v>
      </c>
      <c r="H32" s="23">
        <v>77</v>
      </c>
      <c r="I32" s="5">
        <f t="shared" si="0"/>
        <v>770</v>
      </c>
    </row>
    <row r="33" spans="1:9" ht="12.75">
      <c r="A33" s="23" t="s">
        <v>1</v>
      </c>
      <c r="B33" s="28">
        <v>2.92</v>
      </c>
      <c r="C33" s="4">
        <f>F9+F11</f>
        <v>56</v>
      </c>
      <c r="D33" s="5">
        <f t="shared" si="1"/>
        <v>163.51999999999998</v>
      </c>
      <c r="F33" s="6"/>
      <c r="G33" s="6"/>
      <c r="H33" s="23">
        <v>77</v>
      </c>
      <c r="I33" s="5">
        <f t="shared" si="0"/>
        <v>0</v>
      </c>
    </row>
    <row r="34" spans="1:9" ht="12.75">
      <c r="A34" s="23" t="s">
        <v>2</v>
      </c>
      <c r="B34" s="28">
        <v>3.32</v>
      </c>
      <c r="D34" s="5">
        <f t="shared" si="1"/>
        <v>0</v>
      </c>
      <c r="F34" s="6"/>
      <c r="G34" s="6"/>
      <c r="H34" s="23">
        <v>77</v>
      </c>
      <c r="I34" s="5">
        <f t="shared" si="0"/>
        <v>0</v>
      </c>
    </row>
    <row r="35" spans="1:9" ht="12.75">
      <c r="A35" s="23" t="s">
        <v>3</v>
      </c>
      <c r="B35" s="28">
        <v>0.3</v>
      </c>
      <c r="C35" s="4">
        <f>(F9+F11)*2</f>
        <v>112</v>
      </c>
      <c r="D35" s="5">
        <f t="shared" si="1"/>
        <v>33.6</v>
      </c>
      <c r="F35" s="6"/>
      <c r="G35" s="6"/>
      <c r="H35" s="23">
        <v>77</v>
      </c>
      <c r="I35" s="5">
        <f t="shared" si="0"/>
        <v>0</v>
      </c>
    </row>
    <row r="36" spans="1:9" ht="12.75">
      <c r="A36" s="23" t="s">
        <v>4</v>
      </c>
      <c r="B36" s="28">
        <v>4.3</v>
      </c>
      <c r="C36" s="6"/>
      <c r="D36" s="5">
        <f t="shared" si="1"/>
        <v>0</v>
      </c>
      <c r="F36" s="6" t="s">
        <v>191</v>
      </c>
      <c r="G36" s="6">
        <v>2</v>
      </c>
      <c r="H36" s="23">
        <v>77</v>
      </c>
      <c r="I36" s="5">
        <f t="shared" si="0"/>
        <v>154</v>
      </c>
    </row>
    <row r="37" spans="1:9" ht="12.75">
      <c r="A37" s="23" t="s">
        <v>5</v>
      </c>
      <c r="B37" s="28">
        <v>4.98</v>
      </c>
      <c r="C37" s="6"/>
      <c r="D37" s="5">
        <f t="shared" si="1"/>
        <v>0</v>
      </c>
      <c r="F37" s="6" t="s">
        <v>192</v>
      </c>
      <c r="G37" s="6">
        <v>4</v>
      </c>
      <c r="H37" s="23">
        <v>77</v>
      </c>
      <c r="I37" s="5">
        <f t="shared" si="0"/>
        <v>308</v>
      </c>
    </row>
    <row r="38" spans="1:9" ht="12.75">
      <c r="A38" s="23" t="s">
        <v>6</v>
      </c>
      <c r="B38" s="28">
        <v>0.5</v>
      </c>
      <c r="C38" s="6"/>
      <c r="D38" s="5">
        <f t="shared" si="1"/>
        <v>0</v>
      </c>
      <c r="F38" s="6"/>
      <c r="G38" s="6"/>
      <c r="H38" s="23">
        <v>77</v>
      </c>
      <c r="I38" s="5">
        <f t="shared" si="0"/>
        <v>0</v>
      </c>
    </row>
    <row r="39" spans="1:9" ht="12.75">
      <c r="A39" s="23" t="s">
        <v>7</v>
      </c>
      <c r="B39" s="28">
        <v>0.5</v>
      </c>
      <c r="D39" s="5">
        <f t="shared" si="1"/>
        <v>0</v>
      </c>
      <c r="F39" s="6"/>
      <c r="G39" s="6"/>
      <c r="H39" s="23">
        <v>77</v>
      </c>
      <c r="I39" s="5">
        <f t="shared" si="0"/>
        <v>0</v>
      </c>
    </row>
    <row r="40" spans="1:9" ht="12.75">
      <c r="A40" s="23" t="s">
        <v>8</v>
      </c>
      <c r="B40" s="28">
        <v>4.82</v>
      </c>
      <c r="C40">
        <v>28</v>
      </c>
      <c r="D40" s="5">
        <f t="shared" si="1"/>
        <v>134.96</v>
      </c>
      <c r="F40" s="6"/>
      <c r="G40" s="6"/>
      <c r="H40" s="23">
        <v>77</v>
      </c>
      <c r="I40" s="5">
        <f t="shared" si="0"/>
        <v>0</v>
      </c>
    </row>
    <row r="41" spans="1:9" ht="12.75">
      <c r="A41" s="23" t="s">
        <v>10</v>
      </c>
      <c r="B41" s="28">
        <v>30.11</v>
      </c>
      <c r="C41" s="4">
        <f>ROUNDUP(F7*0.01,0)</f>
        <v>2</v>
      </c>
      <c r="D41" s="5">
        <f t="shared" si="1"/>
        <v>60.22</v>
      </c>
      <c r="F41" s="6"/>
      <c r="G41" s="6"/>
      <c r="H41" s="23">
        <v>77</v>
      </c>
      <c r="I41" s="5">
        <f t="shared" si="0"/>
        <v>0</v>
      </c>
    </row>
    <row r="42" spans="1:9" ht="12.75">
      <c r="A42" s="23" t="s">
        <v>9</v>
      </c>
      <c r="B42" s="28">
        <v>310</v>
      </c>
      <c r="D42" s="5">
        <f t="shared" si="1"/>
        <v>0</v>
      </c>
      <c r="F42" s="6"/>
      <c r="G42" s="6"/>
      <c r="H42" s="23">
        <v>77</v>
      </c>
      <c r="I42" s="5">
        <f t="shared" si="0"/>
        <v>0</v>
      </c>
    </row>
    <row r="43" spans="1:9" ht="12.75">
      <c r="A43" s="23" t="s">
        <v>11</v>
      </c>
      <c r="B43" s="28">
        <v>20.8</v>
      </c>
      <c r="D43" s="5">
        <f t="shared" si="1"/>
        <v>0</v>
      </c>
      <c r="F43" s="6"/>
      <c r="G43" s="6"/>
      <c r="H43" s="23">
        <v>77</v>
      </c>
      <c r="I43" s="5">
        <f t="shared" si="0"/>
        <v>0</v>
      </c>
    </row>
    <row r="44" spans="1:9" ht="12.75">
      <c r="A44" s="23" t="s">
        <v>12</v>
      </c>
      <c r="B44" s="28">
        <v>31.49</v>
      </c>
      <c r="D44" s="5">
        <f t="shared" si="1"/>
        <v>0</v>
      </c>
      <c r="F44" s="6"/>
      <c r="G44" s="6"/>
      <c r="H44" s="23">
        <v>77</v>
      </c>
      <c r="I44" s="5">
        <f t="shared" si="0"/>
        <v>0</v>
      </c>
    </row>
    <row r="45" spans="1:9" ht="12.75">
      <c r="A45" s="6"/>
      <c r="B45" s="48"/>
      <c r="D45" s="5"/>
      <c r="F45" s="6"/>
      <c r="G45" s="6"/>
      <c r="H45" s="6"/>
      <c r="I45" s="5"/>
    </row>
    <row r="46" spans="1:9" ht="12.75">
      <c r="A46" s="36" t="s">
        <v>157</v>
      </c>
      <c r="B46" s="37"/>
      <c r="D46" s="5">
        <f aca="true" t="shared" si="2" ref="D46:D93">B46*C46</f>
        <v>0</v>
      </c>
      <c r="F46" s="17" t="s">
        <v>157</v>
      </c>
      <c r="G46" s="6"/>
      <c r="H46" s="38"/>
      <c r="I46" s="5">
        <f t="shared" si="0"/>
        <v>0</v>
      </c>
    </row>
    <row r="47" spans="1:9" ht="12.75">
      <c r="A47" s="38" t="s">
        <v>62</v>
      </c>
      <c r="B47" s="37">
        <v>12.5</v>
      </c>
      <c r="C47">
        <v>1</v>
      </c>
      <c r="D47" s="5">
        <f t="shared" si="2"/>
        <v>12.5</v>
      </c>
      <c r="F47" s="6" t="s">
        <v>193</v>
      </c>
      <c r="G47" s="6">
        <v>5</v>
      </c>
      <c r="H47" s="38">
        <v>77</v>
      </c>
      <c r="I47" s="5">
        <f t="shared" si="0"/>
        <v>385</v>
      </c>
    </row>
    <row r="48" spans="1:9" ht="12.75">
      <c r="A48" s="38" t="s">
        <v>63</v>
      </c>
      <c r="B48" s="37">
        <v>25</v>
      </c>
      <c r="C48">
        <v>1</v>
      </c>
      <c r="D48" s="5">
        <f t="shared" si="2"/>
        <v>25</v>
      </c>
      <c r="F48" s="6" t="s">
        <v>194</v>
      </c>
      <c r="G48" s="6">
        <v>5</v>
      </c>
      <c r="H48" s="38">
        <v>77</v>
      </c>
      <c r="I48" s="5">
        <f t="shared" si="0"/>
        <v>385</v>
      </c>
    </row>
    <row r="49" spans="1:9" ht="12.75">
      <c r="A49" s="38" t="s">
        <v>64</v>
      </c>
      <c r="B49" s="37">
        <v>17.5</v>
      </c>
      <c r="C49">
        <v>1</v>
      </c>
      <c r="D49" s="5">
        <f t="shared" si="2"/>
        <v>17.5</v>
      </c>
      <c r="F49" s="6" t="s">
        <v>195</v>
      </c>
      <c r="G49" s="6">
        <v>5</v>
      </c>
      <c r="H49" s="38">
        <v>77</v>
      </c>
      <c r="I49" s="5">
        <f t="shared" si="0"/>
        <v>385</v>
      </c>
    </row>
    <row r="50" spans="1:9" ht="12.75">
      <c r="A50" s="38" t="s">
        <v>65</v>
      </c>
      <c r="B50" s="37">
        <v>22</v>
      </c>
      <c r="C50">
        <v>1</v>
      </c>
      <c r="D50" s="5">
        <f t="shared" si="2"/>
        <v>22</v>
      </c>
      <c r="F50" s="6"/>
      <c r="G50" s="6"/>
      <c r="H50" s="38">
        <v>77</v>
      </c>
      <c r="I50" s="5">
        <f t="shared" si="0"/>
        <v>0</v>
      </c>
    </row>
    <row r="51" spans="1:9" ht="12.75">
      <c r="A51" s="38" t="s">
        <v>66</v>
      </c>
      <c r="B51" s="37">
        <v>12</v>
      </c>
      <c r="C51">
        <v>1</v>
      </c>
      <c r="D51" s="5">
        <f t="shared" si="2"/>
        <v>12</v>
      </c>
      <c r="F51" s="6" t="s">
        <v>196</v>
      </c>
      <c r="G51" s="6">
        <v>1</v>
      </c>
      <c r="H51" s="38">
        <v>77</v>
      </c>
      <c r="I51" s="5">
        <f t="shared" si="0"/>
        <v>77</v>
      </c>
    </row>
    <row r="52" spans="1:9" ht="12.75">
      <c r="A52" s="38" t="s">
        <v>67</v>
      </c>
      <c r="B52" s="37">
        <v>106</v>
      </c>
      <c r="C52">
        <v>1</v>
      </c>
      <c r="D52" s="5">
        <f t="shared" si="2"/>
        <v>106</v>
      </c>
      <c r="F52" s="6"/>
      <c r="G52" s="6"/>
      <c r="H52" s="38">
        <v>77</v>
      </c>
      <c r="I52" s="5">
        <f t="shared" si="0"/>
        <v>0</v>
      </c>
    </row>
    <row r="53" spans="1:9" ht="12.75">
      <c r="A53" s="38" t="s">
        <v>68</v>
      </c>
      <c r="B53" s="37">
        <v>44</v>
      </c>
      <c r="C53">
        <v>5</v>
      </c>
      <c r="D53" s="5">
        <f t="shared" si="2"/>
        <v>220</v>
      </c>
      <c r="F53" s="6"/>
      <c r="G53" s="6"/>
      <c r="H53" s="38">
        <v>77</v>
      </c>
      <c r="I53" s="5">
        <f t="shared" si="0"/>
        <v>0</v>
      </c>
    </row>
    <row r="54" spans="1:9" ht="12.75">
      <c r="A54" s="38" t="s">
        <v>69</v>
      </c>
      <c r="B54" s="37">
        <v>30</v>
      </c>
      <c r="D54" s="5">
        <f t="shared" si="2"/>
        <v>0</v>
      </c>
      <c r="F54" s="6"/>
      <c r="G54" s="6"/>
      <c r="H54" s="38">
        <v>77</v>
      </c>
      <c r="I54" s="5">
        <f t="shared" si="0"/>
        <v>0</v>
      </c>
    </row>
    <row r="55" spans="1:9" ht="12.75">
      <c r="A55" s="38" t="s">
        <v>70</v>
      </c>
      <c r="B55" s="37">
        <v>75</v>
      </c>
      <c r="D55" s="5">
        <f t="shared" si="2"/>
        <v>0</v>
      </c>
      <c r="F55" s="6"/>
      <c r="G55" s="6"/>
      <c r="H55" s="38">
        <v>77</v>
      </c>
      <c r="I55" s="5">
        <f t="shared" si="0"/>
        <v>0</v>
      </c>
    </row>
    <row r="56" spans="1:9" ht="12.75">
      <c r="A56" s="38" t="s">
        <v>71</v>
      </c>
      <c r="B56" s="37">
        <v>50</v>
      </c>
      <c r="D56" s="5">
        <f t="shared" si="2"/>
        <v>0</v>
      </c>
      <c r="F56" s="6"/>
      <c r="G56" s="6"/>
      <c r="H56" s="38">
        <v>77</v>
      </c>
      <c r="I56" s="5">
        <f t="shared" si="0"/>
        <v>0</v>
      </c>
    </row>
    <row r="57" spans="1:9" ht="12.75">
      <c r="A57" s="38" t="s">
        <v>72</v>
      </c>
      <c r="B57" s="37">
        <v>25</v>
      </c>
      <c r="D57" s="5">
        <f t="shared" si="2"/>
        <v>0</v>
      </c>
      <c r="F57" s="6"/>
      <c r="G57" s="6"/>
      <c r="H57" s="38">
        <v>77</v>
      </c>
      <c r="I57" s="5">
        <f t="shared" si="0"/>
        <v>0</v>
      </c>
    </row>
    <row r="58" spans="1:9" ht="12.75">
      <c r="A58" s="6"/>
      <c r="B58" s="48"/>
      <c r="D58" s="5"/>
      <c r="F58" s="6"/>
      <c r="G58" s="6"/>
      <c r="H58" s="6"/>
      <c r="I58" s="5"/>
    </row>
    <row r="59" spans="1:9" ht="12.75">
      <c r="A59" s="39" t="s">
        <v>170</v>
      </c>
      <c r="B59" s="30"/>
      <c r="C59" s="6"/>
      <c r="D59" s="5">
        <f t="shared" si="2"/>
        <v>0</v>
      </c>
      <c r="F59" s="17" t="s">
        <v>170</v>
      </c>
      <c r="G59" s="6"/>
      <c r="H59" s="22">
        <v>77</v>
      </c>
      <c r="I59" s="5">
        <f t="shared" si="0"/>
        <v>0</v>
      </c>
    </row>
    <row r="60" spans="1:9" ht="12.75">
      <c r="A60" s="22" t="s">
        <v>164</v>
      </c>
      <c r="B60" s="30">
        <v>2</v>
      </c>
      <c r="C60" s="6">
        <v>30</v>
      </c>
      <c r="D60" s="5">
        <f t="shared" si="2"/>
        <v>60</v>
      </c>
      <c r="F60" s="6" t="s">
        <v>226</v>
      </c>
      <c r="G60" s="6">
        <v>3</v>
      </c>
      <c r="H60" s="22">
        <v>77</v>
      </c>
      <c r="I60" s="5">
        <f t="shared" si="0"/>
        <v>231</v>
      </c>
    </row>
    <row r="61" spans="1:9" ht="12.75">
      <c r="A61" s="22" t="s">
        <v>165</v>
      </c>
      <c r="B61" s="30">
        <v>4</v>
      </c>
      <c r="C61" s="6">
        <v>3</v>
      </c>
      <c r="D61" s="5">
        <f t="shared" si="2"/>
        <v>12</v>
      </c>
      <c r="F61" s="6"/>
      <c r="G61" s="6"/>
      <c r="H61" s="22">
        <v>77</v>
      </c>
      <c r="I61" s="5">
        <f t="shared" si="0"/>
        <v>0</v>
      </c>
    </row>
    <row r="62" spans="1:9" ht="12.75">
      <c r="A62" s="22" t="s">
        <v>166</v>
      </c>
      <c r="B62" s="30">
        <v>4</v>
      </c>
      <c r="C62" s="6">
        <v>3</v>
      </c>
      <c r="D62" s="5">
        <f t="shared" si="2"/>
        <v>12</v>
      </c>
      <c r="F62" s="6"/>
      <c r="G62" s="6"/>
      <c r="H62" s="22">
        <v>77</v>
      </c>
      <c r="I62" s="5">
        <f t="shared" si="0"/>
        <v>0</v>
      </c>
    </row>
    <row r="63" spans="1:9" ht="12.75">
      <c r="A63" s="22" t="s">
        <v>167</v>
      </c>
      <c r="B63" s="30">
        <v>4</v>
      </c>
      <c r="C63" s="6">
        <v>3</v>
      </c>
      <c r="D63" s="5">
        <f t="shared" si="2"/>
        <v>12</v>
      </c>
      <c r="F63" s="6"/>
      <c r="G63" s="6"/>
      <c r="H63" s="22">
        <v>77</v>
      </c>
      <c r="I63" s="5">
        <f t="shared" si="0"/>
        <v>0</v>
      </c>
    </row>
    <row r="64" spans="1:9" ht="12.75">
      <c r="A64" s="22" t="s">
        <v>168</v>
      </c>
      <c r="B64" s="30">
        <v>5</v>
      </c>
      <c r="C64" s="6">
        <v>3</v>
      </c>
      <c r="D64" s="5">
        <f t="shared" si="2"/>
        <v>15</v>
      </c>
      <c r="F64" s="6"/>
      <c r="G64" s="6"/>
      <c r="H64" s="22">
        <v>77</v>
      </c>
      <c r="I64" s="5">
        <f t="shared" si="0"/>
        <v>0</v>
      </c>
    </row>
    <row r="65" spans="1:9" ht="12.75">
      <c r="A65" s="22" t="s">
        <v>169</v>
      </c>
      <c r="B65" s="30">
        <v>8</v>
      </c>
      <c r="C65" s="6">
        <v>3</v>
      </c>
      <c r="D65" s="5">
        <f t="shared" si="2"/>
        <v>24</v>
      </c>
      <c r="F65" s="6"/>
      <c r="G65" s="6"/>
      <c r="H65" s="22">
        <v>77</v>
      </c>
      <c r="I65" s="5">
        <f t="shared" si="0"/>
        <v>0</v>
      </c>
    </row>
    <row r="66" spans="2:9" ht="12.75">
      <c r="B66" s="2"/>
      <c r="C66" s="6"/>
      <c r="D66" s="5">
        <f t="shared" si="2"/>
        <v>0</v>
      </c>
      <c r="F66" s="6"/>
      <c r="G66" s="6"/>
      <c r="H66">
        <v>77</v>
      </c>
      <c r="I66" s="5">
        <f t="shared" si="0"/>
        <v>0</v>
      </c>
    </row>
    <row r="67" spans="1:9" ht="12.75">
      <c r="A67" s="40" t="s">
        <v>158</v>
      </c>
      <c r="B67" s="41"/>
      <c r="C67" s="6"/>
      <c r="D67" s="5">
        <f t="shared" si="2"/>
        <v>0</v>
      </c>
      <c r="F67" s="40" t="s">
        <v>158</v>
      </c>
      <c r="G67" s="6"/>
      <c r="H67" s="42">
        <v>77</v>
      </c>
      <c r="I67" s="5">
        <f t="shared" si="0"/>
        <v>0</v>
      </c>
    </row>
    <row r="68" spans="1:9" ht="12.75">
      <c r="A68" s="42" t="s">
        <v>13</v>
      </c>
      <c r="B68" s="41">
        <v>12</v>
      </c>
      <c r="C68" s="6"/>
      <c r="D68" s="5">
        <f t="shared" si="2"/>
        <v>0</v>
      </c>
      <c r="F68" s="6"/>
      <c r="G68" s="6"/>
      <c r="H68" s="42">
        <v>77</v>
      </c>
      <c r="I68" s="5">
        <f t="shared" si="0"/>
        <v>0</v>
      </c>
    </row>
    <row r="69" spans="1:9" ht="12.75">
      <c r="A69" s="42" t="s">
        <v>14</v>
      </c>
      <c r="B69" s="41">
        <v>11</v>
      </c>
      <c r="C69" s="4">
        <f>ROUNDUP(F14/32,0)</f>
        <v>65</v>
      </c>
      <c r="D69" s="5">
        <f t="shared" si="2"/>
        <v>715</v>
      </c>
      <c r="F69" s="6" t="s">
        <v>197</v>
      </c>
      <c r="G69" s="6">
        <v>10</v>
      </c>
      <c r="H69" s="42">
        <v>77</v>
      </c>
      <c r="I69" s="5">
        <f t="shared" si="0"/>
        <v>770</v>
      </c>
    </row>
    <row r="70" spans="1:9" ht="12.75">
      <c r="A70" s="42" t="s">
        <v>15</v>
      </c>
      <c r="B70" s="41">
        <v>18.5</v>
      </c>
      <c r="C70" s="4">
        <f>ROUNDUP(C69/15,0)</f>
        <v>5</v>
      </c>
      <c r="D70" s="5">
        <f t="shared" si="2"/>
        <v>92.5</v>
      </c>
      <c r="F70" s="6" t="s">
        <v>198</v>
      </c>
      <c r="G70" s="6">
        <v>10</v>
      </c>
      <c r="H70" s="42">
        <v>77</v>
      </c>
      <c r="I70" s="5">
        <f t="shared" si="0"/>
        <v>770</v>
      </c>
    </row>
    <row r="71" spans="1:9" ht="12.75">
      <c r="A71" s="42" t="s">
        <v>16</v>
      </c>
      <c r="B71" s="41">
        <v>1.8</v>
      </c>
      <c r="C71" s="6"/>
      <c r="D71" s="5">
        <f t="shared" si="2"/>
        <v>0</v>
      </c>
      <c r="F71" s="6" t="s">
        <v>199</v>
      </c>
      <c r="G71" s="6">
        <v>5</v>
      </c>
      <c r="H71" s="42">
        <v>77</v>
      </c>
      <c r="I71" s="5">
        <f t="shared" si="0"/>
        <v>385</v>
      </c>
    </row>
    <row r="72" spans="1:9" ht="12.75">
      <c r="A72" s="42" t="s">
        <v>17</v>
      </c>
      <c r="B72" s="41">
        <v>2.8</v>
      </c>
      <c r="C72" s="6"/>
      <c r="D72" s="5">
        <f t="shared" si="2"/>
        <v>0</v>
      </c>
      <c r="F72" s="6" t="s">
        <v>200</v>
      </c>
      <c r="G72" s="6">
        <v>5</v>
      </c>
      <c r="H72" s="42">
        <v>77</v>
      </c>
      <c r="I72" s="5">
        <f t="shared" si="0"/>
        <v>385</v>
      </c>
    </row>
    <row r="73" spans="1:9" ht="12.75">
      <c r="A73" s="42" t="s">
        <v>171</v>
      </c>
      <c r="B73" s="41">
        <v>0.5</v>
      </c>
      <c r="C73" s="6"/>
      <c r="D73" s="5">
        <f t="shared" si="2"/>
        <v>0</v>
      </c>
      <c r="F73" s="6" t="s">
        <v>201</v>
      </c>
      <c r="G73" s="6">
        <v>5</v>
      </c>
      <c r="H73" s="42">
        <v>77</v>
      </c>
      <c r="I73" s="5">
        <f t="shared" si="0"/>
        <v>385</v>
      </c>
    </row>
    <row r="74" spans="3:9" ht="12.75">
      <c r="C74" s="6"/>
      <c r="D74" s="5">
        <f t="shared" si="2"/>
        <v>0</v>
      </c>
      <c r="F74" s="6"/>
      <c r="G74" s="6"/>
      <c r="H74">
        <v>77</v>
      </c>
      <c r="I74" s="5">
        <f t="shared" si="0"/>
        <v>0</v>
      </c>
    </row>
    <row r="75" spans="1:9" ht="12.75">
      <c r="A75" s="18" t="s">
        <v>159</v>
      </c>
      <c r="B75" s="34"/>
      <c r="C75" s="6"/>
      <c r="D75" s="5">
        <f t="shared" si="2"/>
        <v>0</v>
      </c>
      <c r="F75" s="18" t="s">
        <v>159</v>
      </c>
      <c r="G75" s="6"/>
      <c r="H75" s="19">
        <v>77</v>
      </c>
      <c r="I75" s="5">
        <f t="shared" si="0"/>
        <v>0</v>
      </c>
    </row>
    <row r="76" spans="1:9" ht="12.75">
      <c r="A76" s="19" t="s">
        <v>18</v>
      </c>
      <c r="B76" s="34">
        <v>156</v>
      </c>
      <c r="C76" s="6">
        <v>2</v>
      </c>
      <c r="D76" s="5">
        <f t="shared" si="2"/>
        <v>312</v>
      </c>
      <c r="F76" s="6" t="s">
        <v>202</v>
      </c>
      <c r="G76" s="6">
        <v>3</v>
      </c>
      <c r="H76" s="19">
        <v>77</v>
      </c>
      <c r="I76" s="5">
        <f t="shared" si="0"/>
        <v>231</v>
      </c>
    </row>
    <row r="77" spans="1:9" ht="12.75">
      <c r="A77" s="19" t="s">
        <v>19</v>
      </c>
      <c r="B77" s="34">
        <v>92</v>
      </c>
      <c r="C77" s="6">
        <v>3</v>
      </c>
      <c r="D77" s="5">
        <f t="shared" si="2"/>
        <v>276</v>
      </c>
      <c r="F77" s="6" t="s">
        <v>203</v>
      </c>
      <c r="G77" s="6">
        <v>3</v>
      </c>
      <c r="H77" s="19">
        <v>77</v>
      </c>
      <c r="I77" s="5">
        <f t="shared" si="0"/>
        <v>231</v>
      </c>
    </row>
    <row r="78" spans="1:9" ht="12.75">
      <c r="A78" s="19" t="s">
        <v>20</v>
      </c>
      <c r="B78" s="34">
        <v>220</v>
      </c>
      <c r="C78" s="6">
        <v>2</v>
      </c>
      <c r="D78" s="5">
        <f t="shared" si="2"/>
        <v>440</v>
      </c>
      <c r="F78" s="6"/>
      <c r="G78" s="6"/>
      <c r="H78" s="19">
        <v>77</v>
      </c>
      <c r="I78" s="5">
        <f t="shared" si="0"/>
        <v>0</v>
      </c>
    </row>
    <row r="79" spans="1:9" ht="12.75">
      <c r="A79" s="19" t="s">
        <v>160</v>
      </c>
      <c r="B79" s="34">
        <v>20</v>
      </c>
      <c r="C79" s="6"/>
      <c r="D79" s="5">
        <f t="shared" si="2"/>
        <v>0</v>
      </c>
      <c r="F79" s="6"/>
      <c r="G79" s="6"/>
      <c r="H79" s="19">
        <v>77</v>
      </c>
      <c r="I79" s="5">
        <f t="shared" si="0"/>
        <v>0</v>
      </c>
    </row>
    <row r="80" spans="1:9" ht="12.75">
      <c r="A80" s="19" t="s">
        <v>163</v>
      </c>
      <c r="B80" s="34">
        <v>29</v>
      </c>
      <c r="C80" s="6"/>
      <c r="D80" s="5">
        <f t="shared" si="2"/>
        <v>0</v>
      </c>
      <c r="F80" s="6"/>
      <c r="G80" s="6"/>
      <c r="H80" s="19">
        <v>77</v>
      </c>
      <c r="I80" s="5">
        <f t="shared" si="0"/>
        <v>0</v>
      </c>
    </row>
    <row r="81" spans="1:9" ht="12.75">
      <c r="A81" s="19" t="s">
        <v>22</v>
      </c>
      <c r="B81" s="34">
        <v>1</v>
      </c>
      <c r="C81" s="6"/>
      <c r="D81" s="5">
        <f t="shared" si="2"/>
        <v>0</v>
      </c>
      <c r="F81" s="6" t="s">
        <v>204</v>
      </c>
      <c r="G81" s="6">
        <v>3</v>
      </c>
      <c r="H81" s="19">
        <v>77</v>
      </c>
      <c r="I81" s="5">
        <f t="shared" si="0"/>
        <v>231</v>
      </c>
    </row>
    <row r="82" spans="1:9" ht="12.75">
      <c r="A82" s="19" t="s">
        <v>23</v>
      </c>
      <c r="B82" s="34">
        <v>1.16</v>
      </c>
      <c r="C82" s="4">
        <f>F15</f>
        <v>286</v>
      </c>
      <c r="D82" s="5">
        <f t="shared" si="2"/>
        <v>331.76</v>
      </c>
      <c r="F82" s="6" t="s">
        <v>205</v>
      </c>
      <c r="G82" s="6">
        <v>3</v>
      </c>
      <c r="H82" s="19">
        <v>77</v>
      </c>
      <c r="I82" s="5">
        <f t="shared" si="0"/>
        <v>231</v>
      </c>
    </row>
    <row r="83" spans="1:9" ht="12.75">
      <c r="A83" s="19" t="s">
        <v>21</v>
      </c>
      <c r="B83" s="34">
        <v>0.9</v>
      </c>
      <c r="C83" s="6">
        <v>48</v>
      </c>
      <c r="D83" s="5">
        <f t="shared" si="2"/>
        <v>43.2</v>
      </c>
      <c r="F83" s="6" t="s">
        <v>206</v>
      </c>
      <c r="G83" s="6">
        <v>3</v>
      </c>
      <c r="H83" s="19">
        <v>77</v>
      </c>
      <c r="I83" s="5">
        <f t="shared" si="0"/>
        <v>231</v>
      </c>
    </row>
    <row r="84" spans="1:9" ht="12.75">
      <c r="A84" s="19" t="s">
        <v>24</v>
      </c>
      <c r="B84" s="34">
        <v>16.8</v>
      </c>
      <c r="C84" s="6"/>
      <c r="D84" s="5">
        <f t="shared" si="2"/>
        <v>0</v>
      </c>
      <c r="F84" s="6"/>
      <c r="G84" s="6"/>
      <c r="H84" s="19">
        <v>77</v>
      </c>
      <c r="I84" s="5">
        <f t="shared" si="0"/>
        <v>0</v>
      </c>
    </row>
    <row r="85" spans="1:9" ht="12.75">
      <c r="A85" s="19" t="s">
        <v>25</v>
      </c>
      <c r="B85" s="34">
        <v>0.37</v>
      </c>
      <c r="C85" s="6"/>
      <c r="D85" s="5">
        <f t="shared" si="2"/>
        <v>0</v>
      </c>
      <c r="F85" s="6"/>
      <c r="G85" s="6"/>
      <c r="H85" s="19">
        <v>77</v>
      </c>
      <c r="I85" s="5">
        <f t="shared" si="0"/>
        <v>0</v>
      </c>
    </row>
    <row r="86" spans="1:9" ht="12.75">
      <c r="A86" s="19" t="s">
        <v>26</v>
      </c>
      <c r="B86" s="34">
        <v>0.77</v>
      </c>
      <c r="C86" s="6"/>
      <c r="D86" s="5">
        <f t="shared" si="2"/>
        <v>0</v>
      </c>
      <c r="F86" s="6"/>
      <c r="G86" s="6"/>
      <c r="H86" s="19">
        <v>77</v>
      </c>
      <c r="I86" s="5">
        <f t="shared" si="0"/>
        <v>0</v>
      </c>
    </row>
    <row r="87" spans="1:9" ht="12.75">
      <c r="A87" s="19" t="s">
        <v>27</v>
      </c>
      <c r="B87" s="34">
        <v>0.94</v>
      </c>
      <c r="C87" s="6"/>
      <c r="D87" s="5">
        <f t="shared" si="2"/>
        <v>0</v>
      </c>
      <c r="F87" s="6"/>
      <c r="G87" s="6"/>
      <c r="H87" s="19">
        <v>77</v>
      </c>
      <c r="I87" s="5">
        <f t="shared" si="0"/>
        <v>0</v>
      </c>
    </row>
    <row r="88" spans="1:9" ht="12.75">
      <c r="A88" s="19" t="s">
        <v>28</v>
      </c>
      <c r="B88" s="34">
        <v>1.3</v>
      </c>
      <c r="C88" s="6"/>
      <c r="D88" s="5">
        <f t="shared" si="2"/>
        <v>0</v>
      </c>
      <c r="F88" s="6"/>
      <c r="G88" s="6"/>
      <c r="H88" s="19">
        <v>77</v>
      </c>
      <c r="I88" s="5">
        <f t="shared" si="0"/>
        <v>0</v>
      </c>
    </row>
    <row r="89" spans="1:9" ht="12.75">
      <c r="A89" s="19" t="s">
        <v>29</v>
      </c>
      <c r="B89" s="34">
        <v>1.77</v>
      </c>
      <c r="C89" s="6"/>
      <c r="D89" s="5">
        <f t="shared" si="2"/>
        <v>0</v>
      </c>
      <c r="F89" s="6"/>
      <c r="G89" s="6"/>
      <c r="H89" s="19">
        <v>77</v>
      </c>
      <c r="I89" s="5">
        <f t="shared" si="0"/>
        <v>0</v>
      </c>
    </row>
    <row r="90" spans="1:9" ht="12.75">
      <c r="A90" s="19" t="s">
        <v>30</v>
      </c>
      <c r="B90" s="34">
        <v>17.62</v>
      </c>
      <c r="C90" s="6"/>
      <c r="D90" s="5">
        <f t="shared" si="2"/>
        <v>0</v>
      </c>
      <c r="F90" s="6" t="s">
        <v>207</v>
      </c>
      <c r="G90" s="6">
        <v>2</v>
      </c>
      <c r="H90" s="19">
        <v>77</v>
      </c>
      <c r="I90" s="5">
        <f t="shared" si="0"/>
        <v>154</v>
      </c>
    </row>
    <row r="91" spans="1:9" ht="12.75">
      <c r="A91" s="19" t="s">
        <v>54</v>
      </c>
      <c r="B91" s="34">
        <v>34</v>
      </c>
      <c r="C91" s="6">
        <v>2</v>
      </c>
      <c r="D91" s="5">
        <f t="shared" si="2"/>
        <v>68</v>
      </c>
      <c r="F91" s="6"/>
      <c r="G91" s="6"/>
      <c r="H91" s="19">
        <v>77</v>
      </c>
      <c r="I91" s="5">
        <f t="shared" si="0"/>
        <v>0</v>
      </c>
    </row>
    <row r="92" spans="1:9" ht="12.75">
      <c r="A92" s="19" t="s">
        <v>31</v>
      </c>
      <c r="B92" s="34">
        <v>25</v>
      </c>
      <c r="C92" s="6">
        <v>4</v>
      </c>
      <c r="D92" s="5">
        <f t="shared" si="2"/>
        <v>100</v>
      </c>
      <c r="F92" s="6"/>
      <c r="G92" s="6"/>
      <c r="H92" s="19">
        <v>77</v>
      </c>
      <c r="I92" s="5">
        <f t="shared" si="0"/>
        <v>0</v>
      </c>
    </row>
    <row r="93" spans="1:9" ht="12.75">
      <c r="A93" s="19" t="s">
        <v>32</v>
      </c>
      <c r="B93" s="34">
        <v>2.99</v>
      </c>
      <c r="C93" s="6"/>
      <c r="D93" s="5">
        <f t="shared" si="2"/>
        <v>0</v>
      </c>
      <c r="F93" s="6"/>
      <c r="G93" s="6"/>
      <c r="H93" s="19">
        <v>77</v>
      </c>
      <c r="I93" s="5">
        <f aca="true" t="shared" si="3" ref="I93:I120">G93*H93</f>
        <v>0</v>
      </c>
    </row>
    <row r="94" spans="1:9" ht="12.75">
      <c r="A94" s="19" t="s">
        <v>53</v>
      </c>
      <c r="B94" s="34">
        <v>3</v>
      </c>
      <c r="C94" s="6"/>
      <c r="D94" s="5">
        <f aca="true" t="shared" si="4" ref="D94:D122">B94*C94</f>
        <v>0</v>
      </c>
      <c r="F94" s="6"/>
      <c r="G94" s="6"/>
      <c r="H94" s="19">
        <v>77</v>
      </c>
      <c r="I94" s="5">
        <f t="shared" si="3"/>
        <v>0</v>
      </c>
    </row>
    <row r="95" spans="1:9" ht="12.75">
      <c r="A95" s="19" t="s">
        <v>33</v>
      </c>
      <c r="B95" s="34">
        <v>2.14</v>
      </c>
      <c r="C95" s="6"/>
      <c r="D95" s="5">
        <f t="shared" si="4"/>
        <v>0</v>
      </c>
      <c r="F95" s="6"/>
      <c r="G95" s="6"/>
      <c r="H95" s="19">
        <v>77</v>
      </c>
      <c r="I95" s="5">
        <f t="shared" si="3"/>
        <v>0</v>
      </c>
    </row>
    <row r="96" spans="1:9" ht="12.75">
      <c r="A96" s="19" t="s">
        <v>34</v>
      </c>
      <c r="B96" s="34">
        <v>2.07</v>
      </c>
      <c r="C96" s="6"/>
      <c r="D96" s="5">
        <f t="shared" si="4"/>
        <v>0</v>
      </c>
      <c r="F96" s="6"/>
      <c r="G96" s="6"/>
      <c r="H96" s="19">
        <v>77</v>
      </c>
      <c r="I96" s="5">
        <f t="shared" si="3"/>
        <v>0</v>
      </c>
    </row>
    <row r="97" spans="1:9" ht="12.75">
      <c r="A97" s="19" t="s">
        <v>35</v>
      </c>
      <c r="B97" s="34">
        <v>2.75</v>
      </c>
      <c r="C97" s="6"/>
      <c r="D97" s="5">
        <f t="shared" si="4"/>
        <v>0</v>
      </c>
      <c r="F97" s="6"/>
      <c r="G97" s="6"/>
      <c r="H97" s="19">
        <v>77</v>
      </c>
      <c r="I97" s="5">
        <f t="shared" si="3"/>
        <v>0</v>
      </c>
    </row>
    <row r="98" spans="1:9" ht="12.75">
      <c r="A98" s="19" t="s">
        <v>36</v>
      </c>
      <c r="B98" s="34">
        <v>60.52</v>
      </c>
      <c r="C98" s="6"/>
      <c r="D98" s="5">
        <f t="shared" si="4"/>
        <v>0</v>
      </c>
      <c r="F98" s="6"/>
      <c r="G98" s="6"/>
      <c r="H98" s="19">
        <v>77</v>
      </c>
      <c r="I98" s="5">
        <f t="shared" si="3"/>
        <v>0</v>
      </c>
    </row>
    <row r="99" spans="1:9" ht="12.75">
      <c r="A99" s="19" t="s">
        <v>37</v>
      </c>
      <c r="B99" s="34">
        <v>21.14</v>
      </c>
      <c r="C99" s="6"/>
      <c r="D99" s="5">
        <f t="shared" si="4"/>
        <v>0</v>
      </c>
      <c r="F99" s="6"/>
      <c r="G99" s="6"/>
      <c r="H99" s="19">
        <v>77</v>
      </c>
      <c r="I99" s="5">
        <f t="shared" si="3"/>
        <v>0</v>
      </c>
    </row>
    <row r="100" spans="1:9" ht="12.75">
      <c r="A100" s="19" t="s">
        <v>39</v>
      </c>
      <c r="B100" s="34">
        <v>5.06</v>
      </c>
      <c r="C100" s="6"/>
      <c r="D100" s="5">
        <f t="shared" si="4"/>
        <v>0</v>
      </c>
      <c r="F100" s="6"/>
      <c r="G100" s="6"/>
      <c r="H100" s="19">
        <v>77</v>
      </c>
      <c r="I100" s="5">
        <f t="shared" si="3"/>
        <v>0</v>
      </c>
    </row>
    <row r="101" spans="3:9" ht="12.75">
      <c r="C101" s="6"/>
      <c r="D101" s="5">
        <f t="shared" si="4"/>
        <v>0</v>
      </c>
      <c r="F101" s="6"/>
      <c r="G101" s="6"/>
      <c r="H101">
        <v>77</v>
      </c>
      <c r="I101" s="5">
        <f t="shared" si="3"/>
        <v>0</v>
      </c>
    </row>
    <row r="102" spans="1:9" ht="12.75">
      <c r="A102" s="43" t="s">
        <v>161</v>
      </c>
      <c r="B102" s="7"/>
      <c r="C102" s="6"/>
      <c r="D102" s="5">
        <f t="shared" si="4"/>
        <v>0</v>
      </c>
      <c r="F102" s="43" t="s">
        <v>161</v>
      </c>
      <c r="G102" s="6"/>
      <c r="H102" s="7">
        <v>77</v>
      </c>
      <c r="I102" s="5">
        <f t="shared" si="3"/>
        <v>0</v>
      </c>
    </row>
    <row r="103" spans="1:9" ht="12.75">
      <c r="A103" s="7" t="s">
        <v>38</v>
      </c>
      <c r="B103" s="8">
        <v>5</v>
      </c>
      <c r="C103" s="4">
        <f>ROUNDUP(F16/8,0)</f>
        <v>140</v>
      </c>
      <c r="D103" s="5">
        <f t="shared" si="4"/>
        <v>700</v>
      </c>
      <c r="F103" s="6" t="s">
        <v>208</v>
      </c>
      <c r="G103" s="6">
        <v>5</v>
      </c>
      <c r="H103" s="7">
        <v>77</v>
      </c>
      <c r="I103" s="5">
        <f t="shared" si="3"/>
        <v>385</v>
      </c>
    </row>
    <row r="104" spans="1:9" ht="12.75">
      <c r="A104" s="7" t="s">
        <v>40</v>
      </c>
      <c r="B104" s="8">
        <v>5.11</v>
      </c>
      <c r="C104" s="4">
        <f>ROUNDUP(F15/10,0)</f>
        <v>29</v>
      </c>
      <c r="D104" s="5">
        <f t="shared" si="4"/>
        <v>148.19</v>
      </c>
      <c r="F104" s="6" t="s">
        <v>209</v>
      </c>
      <c r="G104" s="6">
        <v>5</v>
      </c>
      <c r="H104" s="7">
        <v>77</v>
      </c>
      <c r="I104" s="5">
        <f t="shared" si="3"/>
        <v>385</v>
      </c>
    </row>
    <row r="105" spans="1:9" ht="12.75">
      <c r="A105" s="7" t="s">
        <v>41</v>
      </c>
      <c r="B105" s="8">
        <v>6.87</v>
      </c>
      <c r="C105" s="4">
        <f>ROUNDUP(C103/7,0)</f>
        <v>20</v>
      </c>
      <c r="D105" s="5">
        <f t="shared" si="4"/>
        <v>137.4</v>
      </c>
      <c r="F105" s="6" t="s">
        <v>210</v>
      </c>
      <c r="G105" s="6">
        <v>10</v>
      </c>
      <c r="H105" s="7">
        <v>77</v>
      </c>
      <c r="I105" s="5">
        <f t="shared" si="3"/>
        <v>770</v>
      </c>
    </row>
    <row r="106" spans="1:9" ht="12.75">
      <c r="A106" s="7" t="s">
        <v>42</v>
      </c>
      <c r="B106" s="8">
        <v>1.89</v>
      </c>
      <c r="C106" s="4">
        <f>C103</f>
        <v>140</v>
      </c>
      <c r="D106" s="5">
        <f t="shared" si="4"/>
        <v>264.59999999999997</v>
      </c>
      <c r="F106" s="6"/>
      <c r="G106" s="6"/>
      <c r="H106" s="7">
        <v>77</v>
      </c>
      <c r="I106" s="5">
        <f t="shared" si="3"/>
        <v>0</v>
      </c>
    </row>
    <row r="107" spans="1:9" ht="12.75">
      <c r="A107" s="7" t="s">
        <v>43</v>
      </c>
      <c r="B107" s="8">
        <v>1.03</v>
      </c>
      <c r="C107" s="6"/>
      <c r="D107" s="5">
        <f t="shared" si="4"/>
        <v>0</v>
      </c>
      <c r="F107" s="6"/>
      <c r="G107" s="6"/>
      <c r="H107" s="7">
        <v>77</v>
      </c>
      <c r="I107" s="5">
        <f t="shared" si="3"/>
        <v>0</v>
      </c>
    </row>
    <row r="108" spans="1:9" ht="12.75">
      <c r="A108" s="7" t="s">
        <v>29</v>
      </c>
      <c r="B108" s="8">
        <v>1.77</v>
      </c>
      <c r="C108" s="6"/>
      <c r="D108" s="5">
        <f t="shared" si="4"/>
        <v>0</v>
      </c>
      <c r="F108" s="6"/>
      <c r="G108" s="6"/>
      <c r="H108" s="7">
        <v>77</v>
      </c>
      <c r="I108" s="5">
        <f t="shared" si="3"/>
        <v>0</v>
      </c>
    </row>
    <row r="109" spans="1:9" ht="12.75">
      <c r="A109" s="7" t="s">
        <v>44</v>
      </c>
      <c r="B109" s="8">
        <v>0.3</v>
      </c>
      <c r="C109" s="4">
        <f>ROUNDUP(C103/2.75,0)</f>
        <v>51</v>
      </c>
      <c r="D109" s="5">
        <f t="shared" si="4"/>
        <v>15.299999999999999</v>
      </c>
      <c r="F109" s="6"/>
      <c r="G109" s="6"/>
      <c r="H109" s="7">
        <v>77</v>
      </c>
      <c r="I109" s="5">
        <f t="shared" si="3"/>
        <v>0</v>
      </c>
    </row>
    <row r="110" spans="1:9" ht="12.75">
      <c r="A110" s="7" t="s">
        <v>45</v>
      </c>
      <c r="B110" s="8">
        <v>5</v>
      </c>
      <c r="C110" s="4">
        <f>ROUNDUP(F16/1000,0)</f>
        <v>2</v>
      </c>
      <c r="D110" s="5">
        <f t="shared" si="4"/>
        <v>10</v>
      </c>
      <c r="F110" s="6"/>
      <c r="G110" s="6"/>
      <c r="H110" s="7">
        <v>77</v>
      </c>
      <c r="I110" s="5">
        <f t="shared" si="3"/>
        <v>0</v>
      </c>
    </row>
    <row r="111" spans="4:9" ht="12.75">
      <c r="D111" s="5">
        <f t="shared" si="4"/>
        <v>0</v>
      </c>
      <c r="H111">
        <v>77</v>
      </c>
      <c r="I111" s="5">
        <f t="shared" si="3"/>
        <v>0</v>
      </c>
    </row>
    <row r="112" spans="1:9" ht="12.75">
      <c r="A112" s="1" t="s">
        <v>162</v>
      </c>
      <c r="D112" s="5">
        <f t="shared" si="4"/>
        <v>0</v>
      </c>
      <c r="F112" s="1" t="s">
        <v>162</v>
      </c>
      <c r="H112">
        <v>77</v>
      </c>
      <c r="I112" s="5">
        <f t="shared" si="3"/>
        <v>0</v>
      </c>
    </row>
    <row r="113" spans="1:9" ht="12.75">
      <c r="A113" t="s">
        <v>98</v>
      </c>
      <c r="B113" s="2">
        <v>2.5</v>
      </c>
      <c r="C113" s="4">
        <f>F18</f>
        <v>168</v>
      </c>
      <c r="D113" s="5">
        <f t="shared" si="4"/>
        <v>420</v>
      </c>
      <c r="F113" t="s">
        <v>103</v>
      </c>
      <c r="G113" s="4">
        <f>F18</f>
        <v>168</v>
      </c>
      <c r="H113" s="2">
        <v>1</v>
      </c>
      <c r="I113" s="5">
        <f t="shared" si="3"/>
        <v>168</v>
      </c>
    </row>
    <row r="114" spans="1:9" ht="12.75">
      <c r="A114" t="s">
        <v>99</v>
      </c>
      <c r="B114" s="2">
        <v>1.5</v>
      </c>
      <c r="D114" s="5">
        <f t="shared" si="4"/>
        <v>0</v>
      </c>
      <c r="F114" t="s">
        <v>102</v>
      </c>
      <c r="G114" s="4">
        <f>F17</f>
        <v>952</v>
      </c>
      <c r="H114" s="2">
        <v>0.5</v>
      </c>
      <c r="I114" s="5">
        <f t="shared" si="3"/>
        <v>476</v>
      </c>
    </row>
    <row r="115" spans="1:9" ht="12.75">
      <c r="A115" t="s">
        <v>100</v>
      </c>
      <c r="B115" s="2">
        <v>1.75</v>
      </c>
      <c r="C115" s="4">
        <f>F17</f>
        <v>952</v>
      </c>
      <c r="D115" s="5">
        <f t="shared" si="4"/>
        <v>1666</v>
      </c>
      <c r="F115" t="s">
        <v>174</v>
      </c>
      <c r="I115" s="5">
        <f t="shared" si="3"/>
        <v>0</v>
      </c>
    </row>
    <row r="116" spans="1:9" ht="12.75">
      <c r="A116" t="s">
        <v>101</v>
      </c>
      <c r="B116" s="2">
        <v>0.4</v>
      </c>
      <c r="D116" s="5">
        <f t="shared" si="4"/>
        <v>0</v>
      </c>
      <c r="I116" s="5">
        <f>G113*H113</f>
        <v>168</v>
      </c>
    </row>
    <row r="117" spans="4:9" ht="12.75">
      <c r="D117" s="5">
        <f t="shared" si="4"/>
        <v>0</v>
      </c>
      <c r="I117" s="5">
        <f>G114*H114</f>
        <v>476</v>
      </c>
    </row>
    <row r="118" spans="4:9" ht="12.75">
      <c r="D118" s="5">
        <f t="shared" si="4"/>
        <v>0</v>
      </c>
      <c r="I118" s="5">
        <f t="shared" si="3"/>
        <v>0</v>
      </c>
    </row>
    <row r="119" spans="4:9" ht="12.75">
      <c r="D119" s="5">
        <f t="shared" si="4"/>
        <v>0</v>
      </c>
      <c r="I119" s="5">
        <f t="shared" si="3"/>
        <v>0</v>
      </c>
    </row>
    <row r="120" spans="4:9" ht="12.75">
      <c r="D120" s="5">
        <f t="shared" si="4"/>
        <v>0</v>
      </c>
      <c r="I120" s="5">
        <f t="shared" si="3"/>
        <v>0</v>
      </c>
    </row>
    <row r="121" spans="2:9" ht="12.75">
      <c r="B121" s="2"/>
      <c r="D121" s="5">
        <f t="shared" si="4"/>
        <v>0</v>
      </c>
      <c r="I121" s="5">
        <f>G113*H113</f>
        <v>168</v>
      </c>
    </row>
    <row r="122" spans="2:9" ht="12.75">
      <c r="B122" s="2"/>
      <c r="D122" s="5">
        <f t="shared" si="4"/>
        <v>0</v>
      </c>
      <c r="I122" s="5">
        <f>G114*H114</f>
        <v>476</v>
      </c>
    </row>
    <row r="123" spans="1:9" ht="12.75">
      <c r="A123" s="3" t="s">
        <v>155</v>
      </c>
      <c r="B123" s="29"/>
      <c r="C123" s="3"/>
      <c r="D123" s="29">
        <f>D199</f>
        <v>2027.5</v>
      </c>
      <c r="E123" s="3"/>
      <c r="F123" s="3" t="s">
        <v>155</v>
      </c>
      <c r="G123" s="3"/>
      <c r="H123" s="3"/>
      <c r="I123" s="29">
        <f>I201</f>
        <v>0</v>
      </c>
    </row>
    <row r="124" spans="1:9" ht="12.75">
      <c r="A124" s="10" t="s">
        <v>58</v>
      </c>
      <c r="B124" s="2"/>
      <c r="D124" s="12">
        <f>SUM(D28:D123)</f>
        <v>9959.59</v>
      </c>
      <c r="F124" s="7" t="s">
        <v>60</v>
      </c>
      <c r="G124" s="7">
        <f>SUM(G28:G110)</f>
        <v>122</v>
      </c>
      <c r="H124" s="7"/>
      <c r="I124" s="8"/>
    </row>
    <row r="125" spans="1:9" ht="12.75">
      <c r="A125" s="10" t="s">
        <v>59</v>
      </c>
      <c r="B125" s="12"/>
      <c r="C125" s="10"/>
      <c r="D125" s="11">
        <f>D124*1.17</f>
        <v>11652.720299999999</v>
      </c>
      <c r="F125" s="7" t="s">
        <v>56</v>
      </c>
      <c r="G125" s="7"/>
      <c r="H125" s="7"/>
      <c r="I125" s="8">
        <f>SUM(I28:I123)</f>
        <v>11326</v>
      </c>
    </row>
    <row r="127" ht="12.75">
      <c r="C127" s="6"/>
    </row>
    <row r="128" spans="1:9" ht="12.75">
      <c r="A128" s="10" t="s">
        <v>73</v>
      </c>
      <c r="B128" s="12"/>
      <c r="C128" s="10"/>
      <c r="D128" s="12">
        <f>D125</f>
        <v>11652.720299999999</v>
      </c>
      <c r="F128" s="10" t="s">
        <v>73</v>
      </c>
      <c r="G128" s="10"/>
      <c r="H128" s="10"/>
      <c r="I128" s="11">
        <f>D128</f>
        <v>11652.720299999999</v>
      </c>
    </row>
    <row r="129" spans="1:9" ht="12.75">
      <c r="A129" s="7" t="s">
        <v>75</v>
      </c>
      <c r="B129" s="7"/>
      <c r="C129" s="7"/>
      <c r="D129" s="9">
        <f>I129*1.1</f>
        <v>12458.6</v>
      </c>
      <c r="F129" s="7" t="s">
        <v>74</v>
      </c>
      <c r="G129" s="7"/>
      <c r="H129" s="7"/>
      <c r="I129" s="9">
        <f>I125</f>
        <v>11326</v>
      </c>
    </row>
    <row r="130" spans="1:9" ht="12.75">
      <c r="A130" s="13" t="s">
        <v>173</v>
      </c>
      <c r="B130" s="13"/>
      <c r="C130" s="13"/>
      <c r="D130" s="14">
        <f>D128+D129</f>
        <v>24111.3203</v>
      </c>
      <c r="F130" s="15" t="s">
        <v>49</v>
      </c>
      <c r="G130" s="15"/>
      <c r="H130" s="15"/>
      <c r="I130" s="16">
        <f>I128+I129</f>
        <v>22978.7203</v>
      </c>
    </row>
    <row r="131" spans="2:4" ht="12.75">
      <c r="B131" s="6"/>
      <c r="C131" s="6"/>
      <c r="D131" s="33"/>
    </row>
    <row r="132" spans="6:7" ht="12.75">
      <c r="F132" t="s">
        <v>172</v>
      </c>
      <c r="G132">
        <f>G124+G200</f>
        <v>122</v>
      </c>
    </row>
    <row r="134" spans="1:9" ht="12.75">
      <c r="A134" s="1" t="s">
        <v>46</v>
      </c>
      <c r="B134" s="1" t="s">
        <v>47</v>
      </c>
      <c r="C134" s="1" t="s">
        <v>105</v>
      </c>
      <c r="D134" s="1" t="s">
        <v>49</v>
      </c>
      <c r="E134" s="1"/>
      <c r="F134" s="1" t="s">
        <v>50</v>
      </c>
      <c r="G134" s="1" t="s">
        <v>51</v>
      </c>
      <c r="H134" s="1" t="s">
        <v>106</v>
      </c>
      <c r="I134" s="1" t="s">
        <v>49</v>
      </c>
    </row>
    <row r="135" spans="1:9" ht="12.75">
      <c r="A135" s="45" t="s">
        <v>175</v>
      </c>
      <c r="B135" s="45"/>
      <c r="C135" s="24"/>
      <c r="D135" s="47"/>
      <c r="E135" s="1"/>
      <c r="F135" t="s">
        <v>107</v>
      </c>
      <c r="H135" s="26">
        <v>77</v>
      </c>
      <c r="I135" s="27">
        <f>G135*H135</f>
        <v>0</v>
      </c>
    </row>
    <row r="136" spans="1:9" ht="12.75">
      <c r="A136" s="46" t="s">
        <v>176</v>
      </c>
      <c r="B136" s="46"/>
      <c r="C136" s="24"/>
      <c r="D136" s="47"/>
      <c r="E136" s="1"/>
      <c r="F136" t="s">
        <v>108</v>
      </c>
      <c r="H136" s="26">
        <v>77</v>
      </c>
      <c r="I136" s="27">
        <f aca="true" t="shared" si="5" ref="I136:I199">G136*H136</f>
        <v>0</v>
      </c>
    </row>
    <row r="137" spans="1:9" ht="12.75">
      <c r="A137" s="46"/>
      <c r="B137" s="46"/>
      <c r="C137" s="24"/>
      <c r="D137" s="47"/>
      <c r="E137" s="1"/>
      <c r="H137" s="26">
        <v>77</v>
      </c>
      <c r="I137" s="27">
        <f t="shared" si="5"/>
        <v>0</v>
      </c>
    </row>
    <row r="138" spans="1:9" ht="12.75">
      <c r="A138" s="23" t="s">
        <v>109</v>
      </c>
      <c r="B138" s="28">
        <v>520</v>
      </c>
      <c r="D138" s="25">
        <f aca="true" t="shared" si="6" ref="D138:D198">B138*C138</f>
        <v>0</v>
      </c>
      <c r="H138" s="2">
        <v>77</v>
      </c>
      <c r="I138" s="27">
        <f t="shared" si="5"/>
        <v>0</v>
      </c>
    </row>
    <row r="139" spans="1:9" ht="12.75">
      <c r="A139" s="23" t="s">
        <v>110</v>
      </c>
      <c r="B139" s="28">
        <v>449</v>
      </c>
      <c r="C139">
        <v>1</v>
      </c>
      <c r="D139" s="25">
        <f t="shared" si="6"/>
        <v>449</v>
      </c>
      <c r="F139" t="s">
        <v>213</v>
      </c>
      <c r="H139" s="2">
        <v>77</v>
      </c>
      <c r="I139" s="27">
        <f t="shared" si="5"/>
        <v>0</v>
      </c>
    </row>
    <row r="140" spans="1:9" ht="12.75">
      <c r="A140" s="23" t="s">
        <v>111</v>
      </c>
      <c r="B140" s="28">
        <v>360</v>
      </c>
      <c r="D140" s="25">
        <f t="shared" si="6"/>
        <v>0</v>
      </c>
      <c r="H140" s="2">
        <v>77</v>
      </c>
      <c r="I140" s="27">
        <f t="shared" si="5"/>
        <v>0</v>
      </c>
    </row>
    <row r="141" spans="1:11" ht="12.75">
      <c r="A141" s="23" t="s">
        <v>112</v>
      </c>
      <c r="B141" s="28">
        <v>429</v>
      </c>
      <c r="D141" s="25">
        <f t="shared" si="6"/>
        <v>0</v>
      </c>
      <c r="H141" s="2">
        <v>77</v>
      </c>
      <c r="I141" s="27">
        <f t="shared" si="5"/>
        <v>0</v>
      </c>
      <c r="K141" s="6"/>
    </row>
    <row r="142" spans="1:9" ht="12.75">
      <c r="A142" s="23" t="s">
        <v>113</v>
      </c>
      <c r="B142" s="28">
        <v>419</v>
      </c>
      <c r="D142" s="25">
        <f t="shared" si="6"/>
        <v>0</v>
      </c>
      <c r="H142" s="2">
        <v>77</v>
      </c>
      <c r="I142" s="27">
        <f t="shared" si="5"/>
        <v>0</v>
      </c>
    </row>
    <row r="143" spans="1:9" ht="12.75">
      <c r="A143" s="23" t="s">
        <v>114</v>
      </c>
      <c r="B143" s="28">
        <v>140</v>
      </c>
      <c r="D143" s="25">
        <f t="shared" si="6"/>
        <v>0</v>
      </c>
      <c r="H143" s="2">
        <v>77</v>
      </c>
      <c r="I143" s="27">
        <f t="shared" si="5"/>
        <v>0</v>
      </c>
    </row>
    <row r="144" spans="1:9" ht="12.75">
      <c r="A144" s="3" t="s">
        <v>115</v>
      </c>
      <c r="B144" s="29">
        <v>390</v>
      </c>
      <c r="D144" s="25">
        <f t="shared" si="6"/>
        <v>0</v>
      </c>
      <c r="H144" s="2">
        <v>77</v>
      </c>
      <c r="I144" s="27">
        <f t="shared" si="5"/>
        <v>0</v>
      </c>
    </row>
    <row r="145" spans="1:9" ht="12.75">
      <c r="A145" s="3" t="s">
        <v>111</v>
      </c>
      <c r="B145" s="29">
        <v>338</v>
      </c>
      <c r="D145" s="25">
        <f t="shared" si="6"/>
        <v>0</v>
      </c>
      <c r="H145" s="2">
        <v>77</v>
      </c>
      <c r="I145" s="27">
        <f t="shared" si="5"/>
        <v>0</v>
      </c>
    </row>
    <row r="146" spans="1:9" ht="12.75">
      <c r="A146" s="3" t="s">
        <v>112</v>
      </c>
      <c r="B146" s="29">
        <v>375</v>
      </c>
      <c r="D146" s="25">
        <f t="shared" si="6"/>
        <v>0</v>
      </c>
      <c r="H146" s="2">
        <v>77</v>
      </c>
      <c r="I146" s="27">
        <f t="shared" si="5"/>
        <v>0</v>
      </c>
    </row>
    <row r="147" spans="1:9" ht="12.75">
      <c r="A147" s="6" t="s">
        <v>116</v>
      </c>
      <c r="B147" s="2">
        <v>206</v>
      </c>
      <c r="D147" s="25">
        <f t="shared" si="6"/>
        <v>0</v>
      </c>
      <c r="H147" s="2">
        <v>77</v>
      </c>
      <c r="I147" s="27">
        <f t="shared" si="5"/>
        <v>0</v>
      </c>
    </row>
    <row r="148" spans="1:19" ht="12.75">
      <c r="A148" s="3" t="s">
        <v>117</v>
      </c>
      <c r="B148" s="2">
        <v>236</v>
      </c>
      <c r="D148" s="25">
        <f t="shared" si="6"/>
        <v>0</v>
      </c>
      <c r="H148" s="2">
        <v>77</v>
      </c>
      <c r="I148" s="27">
        <f t="shared" si="5"/>
        <v>0</v>
      </c>
      <c r="K148" s="1"/>
      <c r="L148" s="1"/>
      <c r="M148" s="1"/>
      <c r="N148" s="1"/>
      <c r="O148" s="1"/>
      <c r="P148" s="1"/>
      <c r="Q148" s="1" t="s">
        <v>104</v>
      </c>
      <c r="R148" s="1"/>
      <c r="S148" s="1"/>
    </row>
    <row r="149" spans="1:19" ht="12.75">
      <c r="A149" t="s">
        <v>118</v>
      </c>
      <c r="B149" s="2">
        <v>30</v>
      </c>
      <c r="C149">
        <v>1</v>
      </c>
      <c r="D149" s="25">
        <f t="shared" si="6"/>
        <v>30</v>
      </c>
      <c r="H149" s="2">
        <v>77</v>
      </c>
      <c r="I149" s="27">
        <f t="shared" si="5"/>
        <v>0</v>
      </c>
      <c r="K149" s="1"/>
      <c r="L149" s="1"/>
      <c r="M149" s="1"/>
      <c r="N149" s="1"/>
      <c r="O149" s="1"/>
      <c r="P149" s="1"/>
      <c r="Q149" s="1"/>
      <c r="R149" s="1"/>
      <c r="S149" s="1"/>
    </row>
    <row r="150" spans="1:9" ht="12.75">
      <c r="A150" t="s">
        <v>119</v>
      </c>
      <c r="B150" s="2">
        <v>103</v>
      </c>
      <c r="C150">
        <v>1</v>
      </c>
      <c r="D150" s="25">
        <f t="shared" si="6"/>
        <v>103</v>
      </c>
      <c r="F150" t="s">
        <v>214</v>
      </c>
      <c r="H150" s="2">
        <v>77</v>
      </c>
      <c r="I150" s="27">
        <f t="shared" si="5"/>
        <v>0</v>
      </c>
    </row>
    <row r="151" spans="1:9" ht="12.75">
      <c r="A151" s="23" t="s">
        <v>119</v>
      </c>
      <c r="B151" s="2">
        <v>94</v>
      </c>
      <c r="D151" s="25">
        <f t="shared" si="6"/>
        <v>0</v>
      </c>
      <c r="H151" s="2">
        <v>77</v>
      </c>
      <c r="I151" s="27">
        <f t="shared" si="5"/>
        <v>0</v>
      </c>
    </row>
    <row r="152" spans="1:9" ht="12.75">
      <c r="A152" t="s">
        <v>120</v>
      </c>
      <c r="B152" s="2">
        <v>88</v>
      </c>
      <c r="D152" s="25">
        <f t="shared" si="6"/>
        <v>0</v>
      </c>
      <c r="H152" s="2">
        <v>77</v>
      </c>
      <c r="I152" s="27">
        <f t="shared" si="5"/>
        <v>0</v>
      </c>
    </row>
    <row r="153" spans="1:9" ht="12.75">
      <c r="A153" t="s">
        <v>121</v>
      </c>
      <c r="B153" s="2">
        <v>145</v>
      </c>
      <c r="D153" s="25">
        <f t="shared" si="6"/>
        <v>0</v>
      </c>
      <c r="H153" s="2">
        <v>77</v>
      </c>
      <c r="I153" s="27">
        <f t="shared" si="5"/>
        <v>0</v>
      </c>
    </row>
    <row r="154" spans="1:9" ht="12.75">
      <c r="A154" s="23" t="s">
        <v>121</v>
      </c>
      <c r="B154" s="2">
        <v>110</v>
      </c>
      <c r="D154" s="25">
        <f t="shared" si="6"/>
        <v>0</v>
      </c>
      <c r="H154" s="2">
        <v>77</v>
      </c>
      <c r="I154" s="27">
        <f t="shared" si="5"/>
        <v>0</v>
      </c>
    </row>
    <row r="155" spans="1:9" ht="12.75">
      <c r="A155" t="s">
        <v>122</v>
      </c>
      <c r="B155" s="2">
        <v>40</v>
      </c>
      <c r="C155">
        <v>1</v>
      </c>
      <c r="D155" s="25">
        <f t="shared" si="6"/>
        <v>40</v>
      </c>
      <c r="H155" s="2">
        <v>77</v>
      </c>
      <c r="I155" s="27">
        <f t="shared" si="5"/>
        <v>0</v>
      </c>
    </row>
    <row r="156" spans="1:9" ht="12.75">
      <c r="A156" t="s">
        <v>123</v>
      </c>
      <c r="B156" s="2">
        <v>120</v>
      </c>
      <c r="D156" s="25">
        <f t="shared" si="6"/>
        <v>0</v>
      </c>
      <c r="H156" s="2">
        <v>77</v>
      </c>
      <c r="I156" s="27">
        <f t="shared" si="5"/>
        <v>0</v>
      </c>
    </row>
    <row r="157" spans="1:9" ht="12.75">
      <c r="A157" t="s">
        <v>124</v>
      </c>
      <c r="B157" s="2"/>
      <c r="D157" s="25">
        <f t="shared" si="6"/>
        <v>0</v>
      </c>
      <c r="H157" s="2">
        <v>77</v>
      </c>
      <c r="I157" s="27">
        <f t="shared" si="5"/>
        <v>0</v>
      </c>
    </row>
    <row r="158" spans="1:9" ht="12.75">
      <c r="A158" t="s">
        <v>125</v>
      </c>
      <c r="B158" s="2">
        <v>6</v>
      </c>
      <c r="C158">
        <v>1</v>
      </c>
      <c r="D158" s="25">
        <f t="shared" si="6"/>
        <v>6</v>
      </c>
      <c r="H158" s="2">
        <v>77</v>
      </c>
      <c r="I158" s="27">
        <f t="shared" si="5"/>
        <v>0</v>
      </c>
    </row>
    <row r="159" spans="1:9" ht="12.75">
      <c r="A159" t="s">
        <v>216</v>
      </c>
      <c r="B159" s="2">
        <v>10</v>
      </c>
      <c r="C159">
        <v>10</v>
      </c>
      <c r="D159" s="25">
        <f t="shared" si="6"/>
        <v>100</v>
      </c>
      <c r="F159" t="s">
        <v>218</v>
      </c>
      <c r="H159" s="2">
        <v>77</v>
      </c>
      <c r="I159" s="27"/>
    </row>
    <row r="160" spans="1:9" ht="12.75">
      <c r="A160" t="s">
        <v>217</v>
      </c>
      <c r="B160" s="2">
        <v>10</v>
      </c>
      <c r="C160">
        <v>10</v>
      </c>
      <c r="D160" s="25">
        <f t="shared" si="6"/>
        <v>100</v>
      </c>
      <c r="F160" t="s">
        <v>219</v>
      </c>
      <c r="H160" s="2">
        <v>77</v>
      </c>
      <c r="I160" s="27"/>
    </row>
    <row r="161" spans="2:9" ht="12.75">
      <c r="B161" s="2"/>
      <c r="D161" s="25">
        <f t="shared" si="6"/>
        <v>0</v>
      </c>
      <c r="H161" s="2">
        <v>77</v>
      </c>
      <c r="I161" s="27"/>
    </row>
    <row r="162" spans="1:9" ht="12.75">
      <c r="A162" t="s">
        <v>126</v>
      </c>
      <c r="B162" s="2">
        <v>200</v>
      </c>
      <c r="C162">
        <v>1</v>
      </c>
      <c r="D162" s="25">
        <f t="shared" si="6"/>
        <v>200</v>
      </c>
      <c r="F162" t="s">
        <v>215</v>
      </c>
      <c r="H162" s="2">
        <v>77</v>
      </c>
      <c r="I162" s="27">
        <f t="shared" si="5"/>
        <v>0</v>
      </c>
    </row>
    <row r="163" spans="1:9" ht="12.75">
      <c r="A163" s="23" t="s">
        <v>127</v>
      </c>
      <c r="B163" s="28">
        <v>179</v>
      </c>
      <c r="D163" s="25">
        <f t="shared" si="6"/>
        <v>0</v>
      </c>
      <c r="H163" s="2">
        <v>77</v>
      </c>
      <c r="I163" s="27">
        <f t="shared" si="5"/>
        <v>0</v>
      </c>
    </row>
    <row r="164" spans="1:9" ht="12.75">
      <c r="A164" s="23" t="s">
        <v>128</v>
      </c>
      <c r="B164" s="28">
        <v>109</v>
      </c>
      <c r="D164" s="25">
        <f t="shared" si="6"/>
        <v>0</v>
      </c>
      <c r="H164" s="2">
        <v>77</v>
      </c>
      <c r="I164" s="27">
        <f t="shared" si="5"/>
        <v>0</v>
      </c>
    </row>
    <row r="165" spans="1:9" ht="12.75">
      <c r="A165" t="s">
        <v>129</v>
      </c>
      <c r="B165" s="2">
        <v>90</v>
      </c>
      <c r="D165" s="25">
        <f t="shared" si="6"/>
        <v>0</v>
      </c>
      <c r="H165" s="2">
        <v>77</v>
      </c>
      <c r="I165" s="27">
        <f t="shared" si="5"/>
        <v>0</v>
      </c>
    </row>
    <row r="166" spans="1:9" ht="12.75">
      <c r="A166" t="s">
        <v>130</v>
      </c>
      <c r="B166" s="2">
        <v>30</v>
      </c>
      <c r="C166">
        <v>1</v>
      </c>
      <c r="D166" s="25">
        <f t="shared" si="6"/>
        <v>30</v>
      </c>
      <c r="H166" s="2">
        <v>77</v>
      </c>
      <c r="I166" s="27">
        <f t="shared" si="5"/>
        <v>0</v>
      </c>
    </row>
    <row r="167" spans="1:9" ht="12.75">
      <c r="A167" t="s">
        <v>131</v>
      </c>
      <c r="B167" s="2">
        <v>26</v>
      </c>
      <c r="C167">
        <v>2</v>
      </c>
      <c r="D167" s="25">
        <f t="shared" si="6"/>
        <v>52</v>
      </c>
      <c r="F167" t="s">
        <v>220</v>
      </c>
      <c r="H167" s="2">
        <v>77</v>
      </c>
      <c r="I167" s="27">
        <f t="shared" si="5"/>
        <v>0</v>
      </c>
    </row>
    <row r="168" spans="1:9" ht="12.75">
      <c r="A168" t="s">
        <v>132</v>
      </c>
      <c r="B168" s="2">
        <v>12</v>
      </c>
      <c r="C168">
        <v>1</v>
      </c>
      <c r="D168" s="25">
        <f t="shared" si="6"/>
        <v>12</v>
      </c>
      <c r="H168" s="2">
        <v>77</v>
      </c>
      <c r="I168" s="27">
        <f t="shared" si="5"/>
        <v>0</v>
      </c>
    </row>
    <row r="169" spans="1:9" ht="12.75">
      <c r="A169" s="23" t="s">
        <v>133</v>
      </c>
      <c r="B169" s="28">
        <v>170</v>
      </c>
      <c r="D169" s="25">
        <f t="shared" si="6"/>
        <v>0</v>
      </c>
      <c r="H169" s="2">
        <v>77</v>
      </c>
      <c r="I169" s="27">
        <f t="shared" si="5"/>
        <v>0</v>
      </c>
    </row>
    <row r="170" spans="1:9" ht="12.75">
      <c r="A170" s="23" t="s">
        <v>134</v>
      </c>
      <c r="B170" s="28">
        <v>190</v>
      </c>
      <c r="C170">
        <v>1</v>
      </c>
      <c r="D170" s="25">
        <f t="shared" si="6"/>
        <v>190</v>
      </c>
      <c r="H170" s="2">
        <v>77</v>
      </c>
      <c r="I170" s="27">
        <f t="shared" si="5"/>
        <v>0</v>
      </c>
    </row>
    <row r="171" spans="1:9" ht="12.75">
      <c r="A171" s="23" t="s">
        <v>135</v>
      </c>
      <c r="B171" s="28">
        <v>230</v>
      </c>
      <c r="D171" s="25">
        <f t="shared" si="6"/>
        <v>0</v>
      </c>
      <c r="H171" s="2">
        <v>77</v>
      </c>
      <c r="I171" s="27">
        <f t="shared" si="5"/>
        <v>0</v>
      </c>
    </row>
    <row r="172" spans="1:9" ht="12.75">
      <c r="A172" s="23" t="s">
        <v>136</v>
      </c>
      <c r="B172" s="28">
        <v>329</v>
      </c>
      <c r="D172" s="25">
        <f t="shared" si="6"/>
        <v>0</v>
      </c>
      <c r="H172" s="2">
        <v>77</v>
      </c>
      <c r="I172" s="27">
        <f t="shared" si="5"/>
        <v>0</v>
      </c>
    </row>
    <row r="173" spans="1:9" ht="12.75">
      <c r="A173" s="23" t="s">
        <v>137</v>
      </c>
      <c r="B173" s="28">
        <v>379</v>
      </c>
      <c r="C173">
        <v>1</v>
      </c>
      <c r="D173" s="25">
        <f t="shared" si="6"/>
        <v>379</v>
      </c>
      <c r="F173" t="s">
        <v>221</v>
      </c>
      <c r="H173" s="2">
        <v>77</v>
      </c>
      <c r="I173" s="27">
        <f t="shared" si="5"/>
        <v>0</v>
      </c>
    </row>
    <row r="174" spans="1:9" ht="12.75">
      <c r="A174" s="23" t="s">
        <v>138</v>
      </c>
      <c r="B174" s="28">
        <v>519</v>
      </c>
      <c r="D174" s="25">
        <f t="shared" si="6"/>
        <v>0</v>
      </c>
      <c r="F174" t="s">
        <v>222</v>
      </c>
      <c r="H174" s="2">
        <v>77</v>
      </c>
      <c r="I174" s="27">
        <f t="shared" si="5"/>
        <v>0</v>
      </c>
    </row>
    <row r="175" spans="1:9" ht="12.75">
      <c r="A175" s="22" t="s">
        <v>139</v>
      </c>
      <c r="B175" s="30">
        <v>138</v>
      </c>
      <c r="D175" s="25">
        <f t="shared" si="6"/>
        <v>0</v>
      </c>
      <c r="H175" s="2">
        <v>77</v>
      </c>
      <c r="I175" s="27">
        <f t="shared" si="5"/>
        <v>0</v>
      </c>
    </row>
    <row r="176" spans="1:9" ht="12.75">
      <c r="A176" s="22" t="s">
        <v>140</v>
      </c>
      <c r="B176" s="30">
        <v>138</v>
      </c>
      <c r="C176">
        <v>1</v>
      </c>
      <c r="D176" s="25">
        <f t="shared" si="6"/>
        <v>138</v>
      </c>
      <c r="F176" t="s">
        <v>223</v>
      </c>
      <c r="H176" s="2">
        <v>77</v>
      </c>
      <c r="I176" s="27">
        <f t="shared" si="5"/>
        <v>0</v>
      </c>
    </row>
    <row r="177" spans="1:9" ht="12.75">
      <c r="A177" s="22" t="s">
        <v>141</v>
      </c>
      <c r="B177" s="30"/>
      <c r="D177" s="25">
        <f t="shared" si="6"/>
        <v>0</v>
      </c>
      <c r="H177" s="2">
        <v>77</v>
      </c>
      <c r="I177" s="27">
        <f t="shared" si="5"/>
        <v>0</v>
      </c>
    </row>
    <row r="178" spans="1:9" ht="12.75">
      <c r="A178" t="s">
        <v>142</v>
      </c>
      <c r="B178" s="2">
        <v>70</v>
      </c>
      <c r="C178">
        <v>1</v>
      </c>
      <c r="D178" s="25">
        <f t="shared" si="6"/>
        <v>70</v>
      </c>
      <c r="H178" s="2">
        <v>77</v>
      </c>
      <c r="I178" s="27">
        <f t="shared" si="5"/>
        <v>0</v>
      </c>
    </row>
    <row r="179" spans="1:9" ht="12.75">
      <c r="A179" t="s">
        <v>143</v>
      </c>
      <c r="B179" s="2">
        <v>30</v>
      </c>
      <c r="C179">
        <v>1</v>
      </c>
      <c r="D179" s="25">
        <f t="shared" si="6"/>
        <v>30</v>
      </c>
      <c r="H179" s="2">
        <v>77</v>
      </c>
      <c r="I179" s="27">
        <f t="shared" si="5"/>
        <v>0</v>
      </c>
    </row>
    <row r="180" spans="1:9" ht="12.75">
      <c r="A180" t="s">
        <v>144</v>
      </c>
      <c r="B180" s="2">
        <v>138</v>
      </c>
      <c r="D180" s="25">
        <f t="shared" si="6"/>
        <v>0</v>
      </c>
      <c r="H180" s="2">
        <v>77</v>
      </c>
      <c r="I180" s="27">
        <f t="shared" si="5"/>
        <v>0</v>
      </c>
    </row>
    <row r="181" spans="1:9" ht="12.75">
      <c r="A181" t="s">
        <v>145</v>
      </c>
      <c r="B181" s="2">
        <v>55</v>
      </c>
      <c r="D181" s="25">
        <f t="shared" si="6"/>
        <v>0</v>
      </c>
      <c r="H181" s="2">
        <v>77</v>
      </c>
      <c r="I181" s="27">
        <f t="shared" si="5"/>
        <v>0</v>
      </c>
    </row>
    <row r="182" spans="1:9" ht="12.75">
      <c r="A182" t="s">
        <v>62</v>
      </c>
      <c r="B182" s="31">
        <v>12.5</v>
      </c>
      <c r="D182" s="25">
        <f t="shared" si="6"/>
        <v>0</v>
      </c>
      <c r="H182" s="2">
        <v>77</v>
      </c>
      <c r="I182" s="27">
        <f t="shared" si="5"/>
        <v>0</v>
      </c>
    </row>
    <row r="183" spans="1:9" ht="12.75">
      <c r="A183" t="s">
        <v>63</v>
      </c>
      <c r="B183" s="31">
        <v>25</v>
      </c>
      <c r="C183">
        <v>1</v>
      </c>
      <c r="D183" s="25">
        <f t="shared" si="6"/>
        <v>25</v>
      </c>
      <c r="F183" t="s">
        <v>224</v>
      </c>
      <c r="H183" s="2">
        <v>77</v>
      </c>
      <c r="I183" s="27">
        <f t="shared" si="5"/>
        <v>0</v>
      </c>
    </row>
    <row r="184" spans="1:9" ht="12.75">
      <c r="A184" t="s">
        <v>64</v>
      </c>
      <c r="B184" s="31">
        <v>17.5</v>
      </c>
      <c r="C184">
        <v>1</v>
      </c>
      <c r="D184" s="25">
        <f t="shared" si="6"/>
        <v>17.5</v>
      </c>
      <c r="H184" s="2">
        <v>77</v>
      </c>
      <c r="I184" s="27">
        <f t="shared" si="5"/>
        <v>0</v>
      </c>
    </row>
    <row r="185" spans="1:9" ht="12.75">
      <c r="A185" t="s">
        <v>65</v>
      </c>
      <c r="B185" s="31">
        <v>22</v>
      </c>
      <c r="D185" s="25">
        <f t="shared" si="6"/>
        <v>0</v>
      </c>
      <c r="H185" s="2">
        <v>77</v>
      </c>
      <c r="I185" s="27">
        <f t="shared" si="5"/>
        <v>0</v>
      </c>
    </row>
    <row r="186" spans="1:9" ht="12.75">
      <c r="A186" t="s">
        <v>66</v>
      </c>
      <c r="B186" s="31">
        <v>12</v>
      </c>
      <c r="C186">
        <v>1</v>
      </c>
      <c r="D186" s="25">
        <f t="shared" si="6"/>
        <v>12</v>
      </c>
      <c r="H186" s="2">
        <v>77</v>
      </c>
      <c r="I186" s="27">
        <f t="shared" si="5"/>
        <v>0</v>
      </c>
    </row>
    <row r="187" spans="1:9" ht="12.75">
      <c r="A187" t="s">
        <v>146</v>
      </c>
      <c r="B187" s="31">
        <v>23</v>
      </c>
      <c r="D187" s="25">
        <f t="shared" si="6"/>
        <v>0</v>
      </c>
      <c r="H187" s="2">
        <v>77</v>
      </c>
      <c r="I187" s="27">
        <f t="shared" si="5"/>
        <v>0</v>
      </c>
    </row>
    <row r="188" spans="1:9" ht="12.75">
      <c r="A188" t="s">
        <v>67</v>
      </c>
      <c r="B188" s="31">
        <v>106</v>
      </c>
      <c r="D188" s="25">
        <f t="shared" si="6"/>
        <v>0</v>
      </c>
      <c r="H188" s="2">
        <v>77</v>
      </c>
      <c r="I188" s="27">
        <f t="shared" si="5"/>
        <v>0</v>
      </c>
    </row>
    <row r="189" spans="1:9" ht="12.75">
      <c r="A189" t="s">
        <v>68</v>
      </c>
      <c r="B189" s="31">
        <v>44</v>
      </c>
      <c r="C189">
        <v>1</v>
      </c>
      <c r="D189" s="25">
        <f t="shared" si="6"/>
        <v>44</v>
      </c>
      <c r="F189" t="s">
        <v>225</v>
      </c>
      <c r="H189" s="2">
        <v>77</v>
      </c>
      <c r="I189" s="27">
        <f t="shared" si="5"/>
        <v>0</v>
      </c>
    </row>
    <row r="190" spans="1:9" ht="12.75">
      <c r="A190" t="s">
        <v>69</v>
      </c>
      <c r="B190" s="31">
        <v>30</v>
      </c>
      <c r="D190" s="25">
        <f t="shared" si="6"/>
        <v>0</v>
      </c>
      <c r="H190" s="2">
        <v>77</v>
      </c>
      <c r="I190" s="27">
        <f t="shared" si="5"/>
        <v>0</v>
      </c>
    </row>
    <row r="191" spans="1:9" ht="12.75">
      <c r="A191" t="s">
        <v>70</v>
      </c>
      <c r="B191" s="31">
        <v>47</v>
      </c>
      <c r="D191" s="25">
        <f t="shared" si="6"/>
        <v>0</v>
      </c>
      <c r="H191" s="2">
        <v>77</v>
      </c>
      <c r="I191" s="27">
        <f t="shared" si="5"/>
        <v>0</v>
      </c>
    </row>
    <row r="192" spans="1:9" ht="12.75">
      <c r="A192" t="s">
        <v>71</v>
      </c>
      <c r="B192" s="31">
        <v>50</v>
      </c>
      <c r="D192" s="25">
        <f t="shared" si="6"/>
        <v>0</v>
      </c>
      <c r="H192" s="2">
        <v>77</v>
      </c>
      <c r="I192" s="27">
        <f t="shared" si="5"/>
        <v>0</v>
      </c>
    </row>
    <row r="193" spans="1:9" ht="12.75">
      <c r="A193" t="s">
        <v>72</v>
      </c>
      <c r="B193" s="31">
        <v>25</v>
      </c>
      <c r="D193" s="25">
        <f t="shared" si="6"/>
        <v>0</v>
      </c>
      <c r="H193" s="2">
        <v>77</v>
      </c>
      <c r="I193" s="27">
        <f t="shared" si="5"/>
        <v>0</v>
      </c>
    </row>
    <row r="194" spans="1:9" ht="12.75">
      <c r="A194" t="s">
        <v>147</v>
      </c>
      <c r="B194" s="2">
        <v>150</v>
      </c>
      <c r="D194" s="25">
        <f t="shared" si="6"/>
        <v>0</v>
      </c>
      <c r="H194" s="2">
        <v>77</v>
      </c>
      <c r="I194" s="27">
        <f t="shared" si="5"/>
        <v>0</v>
      </c>
    </row>
    <row r="195" spans="1:9" ht="12.75">
      <c r="A195" t="s">
        <v>148</v>
      </c>
      <c r="B195" s="2">
        <v>35</v>
      </c>
      <c r="D195" s="25">
        <f t="shared" si="6"/>
        <v>0</v>
      </c>
      <c r="H195" s="2">
        <v>77</v>
      </c>
      <c r="I195" s="27">
        <f t="shared" si="5"/>
        <v>0</v>
      </c>
    </row>
    <row r="196" spans="1:9" ht="12.75">
      <c r="A196" t="s">
        <v>149</v>
      </c>
      <c r="B196" s="2">
        <v>40</v>
      </c>
      <c r="D196" s="25">
        <f t="shared" si="6"/>
        <v>0</v>
      </c>
      <c r="H196" s="2">
        <v>77</v>
      </c>
      <c r="I196" s="27">
        <f t="shared" si="5"/>
        <v>0</v>
      </c>
    </row>
    <row r="197" spans="1:9" ht="12.75">
      <c r="A197" t="s">
        <v>150</v>
      </c>
      <c r="B197" s="2">
        <v>10</v>
      </c>
      <c r="D197" s="25">
        <f t="shared" si="6"/>
        <v>0</v>
      </c>
      <c r="H197" s="2">
        <v>77</v>
      </c>
      <c r="I197" s="27">
        <f t="shared" si="5"/>
        <v>0</v>
      </c>
    </row>
    <row r="198" spans="1:9" ht="12.75">
      <c r="A198" t="s">
        <v>151</v>
      </c>
      <c r="B198" s="2">
        <v>20</v>
      </c>
      <c r="D198" s="25">
        <f t="shared" si="6"/>
        <v>0</v>
      </c>
      <c r="H198" s="2">
        <v>77</v>
      </c>
      <c r="I198" s="27">
        <f t="shared" si="5"/>
        <v>0</v>
      </c>
    </row>
    <row r="199" spans="1:9" ht="12.75">
      <c r="A199" t="s">
        <v>58</v>
      </c>
      <c r="B199" s="31"/>
      <c r="D199" s="25">
        <f>SUM(D135:D198)</f>
        <v>2027.5</v>
      </c>
      <c r="H199" s="2">
        <v>77</v>
      </c>
      <c r="I199" s="27">
        <f t="shared" si="5"/>
        <v>0</v>
      </c>
    </row>
    <row r="200" spans="1:9" ht="12.75">
      <c r="A200" t="s">
        <v>152</v>
      </c>
      <c r="B200" s="31"/>
      <c r="D200" s="25">
        <f>D199*0.17</f>
        <v>344.675</v>
      </c>
      <c r="F200" t="s">
        <v>60</v>
      </c>
      <c r="G200" s="4">
        <f>SUM(G135:G197)</f>
        <v>0</v>
      </c>
      <c r="H200" s="2"/>
      <c r="I200" s="27"/>
    </row>
    <row r="201" spans="1:9" ht="12.75">
      <c r="A201" s="10" t="s">
        <v>153</v>
      </c>
      <c r="B201" s="11"/>
      <c r="C201" s="10"/>
      <c r="D201" s="12">
        <f>D199*1.17</f>
        <v>2372.1749999999997</v>
      </c>
      <c r="F201" s="7" t="s">
        <v>56</v>
      </c>
      <c r="G201" s="7"/>
      <c r="H201" s="7"/>
      <c r="I201" s="9">
        <f>SUM(I135:I199)</f>
        <v>0</v>
      </c>
    </row>
    <row r="202" spans="6:9" ht="12.75">
      <c r="F202" s="10" t="s">
        <v>73</v>
      </c>
      <c r="G202" s="10"/>
      <c r="H202" s="10"/>
      <c r="I202" s="11">
        <f>D201</f>
        <v>2372.1749999999997</v>
      </c>
    </row>
    <row r="203" spans="6:9" ht="12.75">
      <c r="F203" s="15" t="s">
        <v>49</v>
      </c>
      <c r="G203" s="15"/>
      <c r="H203" s="15"/>
      <c r="I203" s="16">
        <f>I201+I202</f>
        <v>2372.1749999999997</v>
      </c>
    </row>
    <row r="205" spans="1:2" ht="12.75">
      <c r="A205" s="10" t="s">
        <v>73</v>
      </c>
      <c r="B205" s="11">
        <f>D201</f>
        <v>2372.1749999999997</v>
      </c>
    </row>
    <row r="206" spans="1:2" ht="12.75">
      <c r="A206" s="22" t="s">
        <v>154</v>
      </c>
      <c r="B206" s="32">
        <f>I201*1.1</f>
        <v>0</v>
      </c>
    </row>
    <row r="207" spans="1:2" ht="12.75">
      <c r="A207" s="13" t="s">
        <v>49</v>
      </c>
      <c r="B207" s="14">
        <f>B205+B206</f>
        <v>2372.1749999999997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2007-01-25T14:42:16Z</dcterms:created>
  <dcterms:modified xsi:type="dcterms:W3CDTF">2007-10-22T01:36:56Z</dcterms:modified>
  <cp:category/>
  <cp:version/>
  <cp:contentType/>
  <cp:contentStatus/>
</cp:coreProperties>
</file>