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<sst xmlns="http://schemas.openxmlformats.org/spreadsheetml/2006/main" count="124" uniqueCount="115">
  <si>
    <t>Roof #1</t>
  </si>
  <si>
    <t>Roof #2</t>
  </si>
  <si>
    <t>Roof #3</t>
  </si>
  <si>
    <t>Roof #4</t>
  </si>
  <si>
    <t>Eave LF</t>
  </si>
  <si>
    <t>Sq Ft</t>
  </si>
  <si>
    <t>Total SQ Ft</t>
  </si>
  <si>
    <t>x 2.4</t>
  </si>
  <si>
    <t xml:space="preserve">Oakridge 30 </t>
  </si>
  <si>
    <t>Cap 30Ft</t>
  </si>
  <si>
    <t>XT 30</t>
  </si>
  <si>
    <t>Landmark 30</t>
  </si>
  <si>
    <t>Metric Starter  80'</t>
  </si>
  <si>
    <t>Roofer's Select</t>
  </si>
  <si>
    <t>W-Valley 20"</t>
  </si>
  <si>
    <t>Winterguard</t>
  </si>
  <si>
    <t>Chimney Flashing</t>
  </si>
  <si>
    <t>Urethane caulk</t>
  </si>
  <si>
    <t>11/4" roofing nails</t>
  </si>
  <si>
    <t>Staples/Misc</t>
  </si>
  <si>
    <t>Steathing staple</t>
  </si>
  <si>
    <t>3/4" plywood</t>
  </si>
  <si>
    <t>2 x 4 LF</t>
  </si>
  <si>
    <t>2 x 6 LF</t>
  </si>
  <si>
    <t>Ridge vents LF 20'</t>
  </si>
  <si>
    <t>Vents</t>
  </si>
  <si>
    <t>Pipe Flashing</t>
  </si>
  <si>
    <t>Tin Shingles</t>
  </si>
  <si>
    <t>6" Alum Fascia</t>
  </si>
  <si>
    <t>Selvage Edge</t>
  </si>
  <si>
    <t>Gallon of Tar</t>
  </si>
  <si>
    <t>Brush</t>
  </si>
  <si>
    <t>1 x 8 LF</t>
  </si>
  <si>
    <t>1 x 6 LF</t>
  </si>
  <si>
    <t>1 x 12 LF</t>
  </si>
  <si>
    <t>Dura Last SF</t>
  </si>
  <si>
    <t>4" PVC Roof Edge</t>
  </si>
  <si>
    <t>Rubber roof SF</t>
  </si>
  <si>
    <t>Material Name</t>
  </si>
  <si>
    <t>Price</t>
  </si>
  <si>
    <t>Quantity</t>
  </si>
  <si>
    <t>Total</t>
  </si>
  <si>
    <t>Job</t>
  </si>
  <si>
    <t>$/SQ</t>
  </si>
  <si>
    <t>Gutter Apron LF</t>
  </si>
  <si>
    <t>ODE LF</t>
  </si>
  <si>
    <t>Style -D LF</t>
  </si>
  <si>
    <t>Roof #5</t>
  </si>
  <si>
    <t>30 lb Tar Paper</t>
  </si>
  <si>
    <t xml:space="preserve">Bundles of cap </t>
  </si>
  <si>
    <t>Tear off Shingles</t>
  </si>
  <si>
    <t>4/12 1 Layer</t>
  </si>
  <si>
    <t>4/12 2 Layer</t>
  </si>
  <si>
    <t>8/12 3 Layer</t>
  </si>
  <si>
    <t>12/12 3 Layer</t>
  </si>
  <si>
    <t>Install Sheathing</t>
  </si>
  <si>
    <t>Easy 4/12</t>
  </si>
  <si>
    <t>Medium 8/12</t>
  </si>
  <si>
    <t>Difficult 12/12</t>
  </si>
  <si>
    <t>Shingling</t>
  </si>
  <si>
    <t>4/12 Easy</t>
  </si>
  <si>
    <t>4/12 Hips &amp; valleys</t>
  </si>
  <si>
    <t>6/12 -8/12</t>
  </si>
  <si>
    <t>Easy 12/12</t>
  </si>
  <si>
    <t>Difficult areas extra</t>
  </si>
  <si>
    <t>Install fascia</t>
  </si>
  <si>
    <t>Replace rotten fascia</t>
  </si>
  <si>
    <t>Rubber Labor SF</t>
  </si>
  <si>
    <t>Total Labor</t>
  </si>
  <si>
    <t>Total Materials</t>
  </si>
  <si>
    <t>SqFt of Cap</t>
  </si>
  <si>
    <t>\3=# of cap</t>
  </si>
  <si>
    <t>LF of Winterguard</t>
  </si>
  <si>
    <t>Rolls of winterguard</t>
  </si>
  <si>
    <t>10% &amp; 7%tax</t>
  </si>
  <si>
    <t>Rake LF</t>
  </si>
  <si>
    <t>Tear off</t>
  </si>
  <si>
    <t>Layers</t>
  </si>
  <si>
    <t>weight</t>
  </si>
  <si>
    <t>SgFt</t>
  </si>
  <si>
    <t>Landfill and Haul</t>
  </si>
  <si>
    <t>Ridge Vent LF</t>
  </si>
  <si>
    <t>Valley LF</t>
  </si>
  <si>
    <t xml:space="preserve">Actual Eave </t>
  </si>
  <si>
    <t>&lt;Name</t>
  </si>
  <si>
    <t>tons</t>
  </si>
  <si>
    <t>3/8" plywood/SQ</t>
  </si>
  <si>
    <t>Remsen</t>
  </si>
  <si>
    <t>Cargin Const. Hip Roofing Worksheet</t>
  </si>
  <si>
    <t>Actual Rake</t>
  </si>
  <si>
    <t>Instructions</t>
  </si>
  <si>
    <t>Use SF calculator to figure SQ</t>
  </si>
  <si>
    <t>Add Eave and Rake below</t>
  </si>
  <si>
    <t>Add ridge vent below</t>
  </si>
  <si>
    <t>SF Calculator</t>
  </si>
  <si>
    <t>OC cap 20'</t>
  </si>
  <si>
    <t>Teak has no 3-tab</t>
  </si>
  <si>
    <t>Roof #6</t>
  </si>
  <si>
    <t>Roof #7</t>
  </si>
  <si>
    <t>Roof #8</t>
  </si>
  <si>
    <t>Roof #9</t>
  </si>
  <si>
    <t>Roof #10</t>
  </si>
  <si>
    <t>Sub total</t>
  </si>
  <si>
    <t xml:space="preserve">Cap </t>
  </si>
  <si>
    <t>Squares main shingles</t>
  </si>
  <si>
    <t>Bundles of cap</t>
  </si>
  <si>
    <t>Squares for Total roof</t>
  </si>
  <si>
    <t>Cap Calculator LF</t>
  </si>
  <si>
    <t>Duration</t>
  </si>
  <si>
    <t>OSB /Sq $7/pc</t>
  </si>
  <si>
    <t>Bath vent &amp; hose</t>
  </si>
  <si>
    <t>Hip and ridge</t>
  </si>
  <si>
    <t>John Doe</t>
  </si>
  <si>
    <t>Returns</t>
  </si>
  <si>
    <t>Subtotal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</si>
</sst>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44" fontId="4" fillId="3" borderId="0" xfId="17" applyFont="1" applyFill="1" applyAlignment="1">
      <alignment/>
    </xf>
    <xf numFmtId="44" fontId="0" fillId="3" borderId="0" xfId="17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44" fontId="4" fillId="5" borderId="0" xfId="17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5.7109375" style="0" customWidth="1"/>
    <col min="4" max="4" width="11.28125" style="0" bestFit="1" customWidth="1"/>
    <col min="6" max="6" width="15.7109375" style="0" customWidth="1"/>
    <col min="7" max="7" width="5.7109375" style="0" customWidth="1"/>
    <col min="8" max="8" width="9.28125" style="0" bestFit="1" customWidth="1"/>
    <col min="9" max="9" width="10.28125" style="0" bestFit="1" customWidth="1"/>
    <col min="13" max="13" width="11.7109375" style="0" customWidth="1"/>
  </cols>
  <sheetData>
    <row r="1" spans="1:12" ht="12.75">
      <c r="A1" s="13" t="s">
        <v>112</v>
      </c>
      <c r="B1" s="2"/>
      <c r="C1" s="2" t="s">
        <v>84</v>
      </c>
      <c r="F1" s="2" t="s">
        <v>88</v>
      </c>
      <c r="J1" s="2" t="s">
        <v>90</v>
      </c>
      <c r="K1" s="2"/>
      <c r="L1" s="2"/>
    </row>
    <row r="2" spans="1:12" ht="12.75">
      <c r="A2" s="2" t="s">
        <v>94</v>
      </c>
      <c r="B2" t="s">
        <v>4</v>
      </c>
      <c r="C2" t="s">
        <v>75</v>
      </c>
      <c r="D2" t="s">
        <v>5</v>
      </c>
      <c r="F2" t="s">
        <v>107</v>
      </c>
      <c r="J2" s="2" t="s">
        <v>91</v>
      </c>
      <c r="K2" s="2"/>
      <c r="L2" s="2"/>
    </row>
    <row r="3" spans="1:12" ht="12.75">
      <c r="A3" t="s">
        <v>0</v>
      </c>
      <c r="B3" s="4">
        <v>60</v>
      </c>
      <c r="C3" s="4">
        <v>16</v>
      </c>
      <c r="D3" s="5">
        <f aca="true" t="shared" si="0" ref="D3:D12">B3*C3</f>
        <v>960</v>
      </c>
      <c r="F3" s="4">
        <v>85</v>
      </c>
      <c r="J3" s="2" t="s">
        <v>92</v>
      </c>
      <c r="K3" s="2"/>
      <c r="L3" s="2"/>
    </row>
    <row r="4" spans="1:12" ht="12.75">
      <c r="A4" t="s">
        <v>1</v>
      </c>
      <c r="B4" s="4">
        <v>60</v>
      </c>
      <c r="C4" s="4">
        <v>16</v>
      </c>
      <c r="D4" s="5">
        <f t="shared" si="0"/>
        <v>960</v>
      </c>
      <c r="F4" s="5">
        <f>F3*2.4</f>
        <v>204</v>
      </c>
      <c r="H4" s="10" t="s">
        <v>7</v>
      </c>
      <c r="J4" s="2" t="s">
        <v>93</v>
      </c>
      <c r="K4" s="12"/>
      <c r="L4" s="2"/>
    </row>
    <row r="5" spans="1:10" ht="12.75">
      <c r="A5" t="s">
        <v>2</v>
      </c>
      <c r="B5" s="4">
        <v>8</v>
      </c>
      <c r="C5" s="4">
        <v>16</v>
      </c>
      <c r="D5" s="5">
        <f t="shared" si="0"/>
        <v>128</v>
      </c>
      <c r="F5" s="5">
        <f>ROUNDUP(F4/3,0)</f>
        <v>68</v>
      </c>
      <c r="H5" s="10" t="s">
        <v>71</v>
      </c>
      <c r="J5" s="2"/>
    </row>
    <row r="6" spans="1:8" ht="12.75">
      <c r="A6" t="s">
        <v>3</v>
      </c>
      <c r="B6" s="4">
        <v>8</v>
      </c>
      <c r="C6" s="4">
        <v>16</v>
      </c>
      <c r="D6" s="5">
        <f t="shared" si="0"/>
        <v>128</v>
      </c>
      <c r="F6" s="5">
        <f>ROUNDUP(F5/26,0)</f>
        <v>3</v>
      </c>
      <c r="H6" s="10" t="s">
        <v>49</v>
      </c>
    </row>
    <row r="7" spans="1:8" ht="12.75">
      <c r="A7" t="s">
        <v>47</v>
      </c>
      <c r="B7" s="4"/>
      <c r="C7" s="4"/>
      <c r="D7" s="5">
        <f t="shared" si="0"/>
        <v>0</v>
      </c>
      <c r="F7" s="5">
        <f>F6*33.3</f>
        <v>99.89999999999999</v>
      </c>
      <c r="H7" s="10" t="s">
        <v>70</v>
      </c>
    </row>
    <row r="8" spans="1:9" ht="12.75">
      <c r="A8" t="s">
        <v>97</v>
      </c>
      <c r="B8" s="4"/>
      <c r="C8" s="4"/>
      <c r="D8" s="5">
        <f t="shared" si="0"/>
        <v>0</v>
      </c>
      <c r="G8" t="s">
        <v>77</v>
      </c>
      <c r="H8" t="s">
        <v>78</v>
      </c>
      <c r="I8" t="s">
        <v>79</v>
      </c>
    </row>
    <row r="9" spans="1:9" ht="12.75">
      <c r="A9" t="s">
        <v>98</v>
      </c>
      <c r="B9" s="4"/>
      <c r="C9" s="4"/>
      <c r="D9" s="5">
        <f t="shared" si="0"/>
        <v>0</v>
      </c>
      <c r="F9" s="2" t="s">
        <v>76</v>
      </c>
      <c r="G9" s="13">
        <v>1</v>
      </c>
      <c r="H9">
        <v>250</v>
      </c>
      <c r="I9" s="5">
        <f>G9*H9*D16</f>
        <v>5750</v>
      </c>
    </row>
    <row r="10" spans="1:9" ht="12.75">
      <c r="A10" t="s">
        <v>99</v>
      </c>
      <c r="B10" s="4"/>
      <c r="C10" s="4"/>
      <c r="D10" s="5">
        <f t="shared" si="0"/>
        <v>0</v>
      </c>
      <c r="F10" s="2"/>
      <c r="G10" s="2"/>
      <c r="I10" s="5"/>
    </row>
    <row r="11" spans="1:9" ht="12.75">
      <c r="A11" t="s">
        <v>100</v>
      </c>
      <c r="B11" s="4"/>
      <c r="C11" s="4"/>
      <c r="D11" s="5">
        <f t="shared" si="0"/>
        <v>0</v>
      </c>
      <c r="F11" s="2"/>
      <c r="G11" s="2"/>
      <c r="I11" s="5"/>
    </row>
    <row r="12" spans="1:9" ht="12.75">
      <c r="A12" t="s">
        <v>101</v>
      </c>
      <c r="B12" s="4"/>
      <c r="C12" s="4"/>
      <c r="D12" s="5">
        <f t="shared" si="0"/>
        <v>0</v>
      </c>
      <c r="F12" s="2"/>
      <c r="G12" s="2"/>
      <c r="I12" s="5"/>
    </row>
    <row r="13" spans="1:9" ht="12.75">
      <c r="A13" s="2" t="s">
        <v>102</v>
      </c>
      <c r="B13" s="4"/>
      <c r="C13" s="4"/>
      <c r="D13" s="5">
        <f>SUM(D3:D12)</f>
        <v>2176</v>
      </c>
      <c r="E13" s="2">
        <f>ROUNDUP(D13/100,0)</f>
        <v>22</v>
      </c>
      <c r="F13" s="2" t="s">
        <v>104</v>
      </c>
      <c r="G13" s="2"/>
      <c r="I13" s="5"/>
    </row>
    <row r="14" spans="1:9" ht="12.75">
      <c r="A14" s="2" t="s">
        <v>103</v>
      </c>
      <c r="B14" s="4"/>
      <c r="C14" s="4"/>
      <c r="D14" s="5">
        <f>F7</f>
        <v>99.89999999999999</v>
      </c>
      <c r="E14" s="2">
        <f>ROUNDUP(D14/33,0)</f>
        <v>4</v>
      </c>
      <c r="F14" s="2" t="s">
        <v>105</v>
      </c>
      <c r="G14" s="2"/>
      <c r="I14" s="5"/>
    </row>
    <row r="15" spans="1:10" ht="12.75">
      <c r="A15" s="2" t="s">
        <v>6</v>
      </c>
      <c r="B15" s="5">
        <f>SUM(B3:B8)</f>
        <v>136</v>
      </c>
      <c r="C15" s="5">
        <f>SUM(C3:C8)</f>
        <v>64</v>
      </c>
      <c r="D15" s="5">
        <f>D13+D14</f>
        <v>2275.9</v>
      </c>
      <c r="I15" s="5">
        <f>ROUNDUP(I9/2000,0)</f>
        <v>3</v>
      </c>
      <c r="J15" t="s">
        <v>85</v>
      </c>
    </row>
    <row r="16" spans="1:5" ht="12.75">
      <c r="A16" t="s">
        <v>72</v>
      </c>
      <c r="B16" s="5">
        <f>(E19)+(C37*10)</f>
        <v>156</v>
      </c>
      <c r="D16" s="6">
        <f>ROUNDUP(D15/100,0)</f>
        <v>23</v>
      </c>
      <c r="E16" s="2" t="s">
        <v>106</v>
      </c>
    </row>
    <row r="17" spans="1:2" ht="12.75">
      <c r="A17" t="s">
        <v>73</v>
      </c>
      <c r="B17" s="5">
        <f>ROUNDUP(B16/33,0)</f>
        <v>5</v>
      </c>
    </row>
    <row r="18" spans="1:13" ht="12.75">
      <c r="A18" t="s">
        <v>82</v>
      </c>
      <c r="B18" s="4">
        <v>44</v>
      </c>
      <c r="J18" s="2" t="s">
        <v>68</v>
      </c>
      <c r="L18" s="1"/>
      <c r="M18" s="11">
        <f>I65</f>
        <v>2454</v>
      </c>
    </row>
    <row r="19" spans="1:13" ht="12.75">
      <c r="A19" t="s">
        <v>81</v>
      </c>
      <c r="B19" s="4">
        <v>85</v>
      </c>
      <c r="D19" t="s">
        <v>83</v>
      </c>
      <c r="E19" s="4">
        <v>106</v>
      </c>
      <c r="J19" s="2" t="s">
        <v>80</v>
      </c>
      <c r="K19" s="5">
        <f>G66</f>
        <v>3</v>
      </c>
      <c r="L19" s="1">
        <v>50</v>
      </c>
      <c r="M19" s="11">
        <f>I66</f>
        <v>150</v>
      </c>
    </row>
    <row r="20" spans="1:13" ht="12.75">
      <c r="A20" t="s">
        <v>26</v>
      </c>
      <c r="B20" s="4">
        <v>3</v>
      </c>
      <c r="D20" t="s">
        <v>89</v>
      </c>
      <c r="E20" s="4">
        <v>96</v>
      </c>
      <c r="J20" s="2" t="s">
        <v>69</v>
      </c>
      <c r="L20" s="1"/>
      <c r="M20" s="11">
        <f>I67</f>
        <v>2569.4955</v>
      </c>
    </row>
    <row r="21" spans="2:13" ht="12.75">
      <c r="B21" s="9"/>
      <c r="J21" s="2" t="s">
        <v>41</v>
      </c>
      <c r="L21" s="1"/>
      <c r="M21" s="11">
        <f>I68</f>
        <v>5173.4955</v>
      </c>
    </row>
    <row r="22" spans="1:9" ht="12.75">
      <c r="A22" s="2" t="s">
        <v>38</v>
      </c>
      <c r="B22" t="s">
        <v>39</v>
      </c>
      <c r="C22" t="s">
        <v>40</v>
      </c>
      <c r="D22" t="s">
        <v>41</v>
      </c>
      <c r="E22" t="s">
        <v>87</v>
      </c>
      <c r="F22" t="s">
        <v>42</v>
      </c>
      <c r="H22" t="s">
        <v>43</v>
      </c>
      <c r="I22" t="s">
        <v>41</v>
      </c>
    </row>
    <row r="23" spans="1:6" ht="12.75">
      <c r="A23" s="2" t="s">
        <v>8</v>
      </c>
      <c r="B23" s="1">
        <v>51.45</v>
      </c>
      <c r="C23" s="5">
        <f>E13</f>
        <v>22</v>
      </c>
      <c r="D23" s="8">
        <f>B23*C23</f>
        <v>1131.9</v>
      </c>
      <c r="F23" s="2" t="s">
        <v>50</v>
      </c>
    </row>
    <row r="24" spans="1:9" ht="12.75">
      <c r="A24" t="s">
        <v>108</v>
      </c>
      <c r="B24" s="1">
        <v>57</v>
      </c>
      <c r="D24" s="8">
        <f aca="true" t="shared" si="1" ref="D24:D63">B24*C24</f>
        <v>0</v>
      </c>
      <c r="F24" t="s">
        <v>51</v>
      </c>
      <c r="G24" s="4">
        <v>23</v>
      </c>
      <c r="H24" s="1">
        <v>50</v>
      </c>
      <c r="I24" s="8">
        <f>G24*H24</f>
        <v>1150</v>
      </c>
    </row>
    <row r="25" spans="1:9" ht="12.75">
      <c r="A25" t="s">
        <v>95</v>
      </c>
      <c r="B25" s="1">
        <v>36.88</v>
      </c>
      <c r="D25" s="8">
        <f t="shared" si="1"/>
        <v>0</v>
      </c>
      <c r="F25" t="s">
        <v>52</v>
      </c>
      <c r="G25" s="4"/>
      <c r="H25" s="1">
        <v>80</v>
      </c>
      <c r="I25" s="8">
        <f aca="true" t="shared" si="2" ref="I25:I64">G25*H25</f>
        <v>0</v>
      </c>
    </row>
    <row r="26" spans="1:9" ht="12.75">
      <c r="A26" t="s">
        <v>96</v>
      </c>
      <c r="B26" s="1"/>
      <c r="D26" s="8">
        <f t="shared" si="1"/>
        <v>0</v>
      </c>
      <c r="F26" t="s">
        <v>53</v>
      </c>
      <c r="G26" s="4"/>
      <c r="H26" s="1">
        <v>100</v>
      </c>
      <c r="I26" s="8">
        <f t="shared" si="2"/>
        <v>0</v>
      </c>
    </row>
    <row r="27" spans="1:9" ht="12.75">
      <c r="A27" s="2" t="s">
        <v>111</v>
      </c>
      <c r="B27" s="1">
        <v>32</v>
      </c>
      <c r="C27">
        <f>E14</f>
        <v>4</v>
      </c>
      <c r="D27" s="8">
        <f t="shared" si="1"/>
        <v>128</v>
      </c>
      <c r="G27" s="4"/>
      <c r="H27" s="1"/>
      <c r="I27" s="8">
        <f t="shared" si="2"/>
        <v>0</v>
      </c>
    </row>
    <row r="28" spans="1:9" ht="12.75">
      <c r="A28" t="s">
        <v>9</v>
      </c>
      <c r="B28" s="1">
        <v>28.7</v>
      </c>
      <c r="D28" s="8">
        <f t="shared" si="1"/>
        <v>0</v>
      </c>
      <c r="F28" t="s">
        <v>54</v>
      </c>
      <c r="G28" s="4"/>
      <c r="H28" s="1">
        <v>125</v>
      </c>
      <c r="I28" s="8">
        <f t="shared" si="2"/>
        <v>0</v>
      </c>
    </row>
    <row r="29" spans="1:9" ht="12.75">
      <c r="A29" t="s">
        <v>10</v>
      </c>
      <c r="B29" s="1">
        <v>45.9</v>
      </c>
      <c r="D29" s="8">
        <f t="shared" si="1"/>
        <v>0</v>
      </c>
      <c r="G29" s="4"/>
      <c r="H29" s="14">
        <v>150</v>
      </c>
      <c r="I29" s="8">
        <f t="shared" si="2"/>
        <v>0</v>
      </c>
    </row>
    <row r="30" spans="1:9" ht="12.75">
      <c r="A30" t="s">
        <v>11</v>
      </c>
      <c r="B30" s="1">
        <v>48</v>
      </c>
      <c r="D30" s="8">
        <f t="shared" si="1"/>
        <v>0</v>
      </c>
      <c r="G30" s="4"/>
      <c r="I30" s="8">
        <f t="shared" si="2"/>
        <v>0</v>
      </c>
    </row>
    <row r="31" spans="1:9" ht="12.75">
      <c r="A31" s="2" t="s">
        <v>12</v>
      </c>
      <c r="B31" s="1">
        <v>18.5</v>
      </c>
      <c r="C31" s="5">
        <f>ROUNDUP(E19/80,0)</f>
        <v>2</v>
      </c>
      <c r="D31" s="8">
        <f t="shared" si="1"/>
        <v>37</v>
      </c>
      <c r="E31">
        <v>18.15</v>
      </c>
      <c r="G31" s="4"/>
      <c r="H31" s="1"/>
      <c r="I31" s="8">
        <f t="shared" si="2"/>
        <v>0</v>
      </c>
    </row>
    <row r="32" spans="1:9" ht="12.75">
      <c r="A32" s="2" t="s">
        <v>13</v>
      </c>
      <c r="B32" s="1">
        <v>7.5</v>
      </c>
      <c r="C32" s="5">
        <f>D16</f>
        <v>23</v>
      </c>
      <c r="D32" s="8">
        <f t="shared" si="1"/>
        <v>172.5</v>
      </c>
      <c r="E32">
        <v>29.45</v>
      </c>
      <c r="G32" s="4"/>
      <c r="H32" s="1"/>
      <c r="I32" s="8">
        <f t="shared" si="2"/>
        <v>0</v>
      </c>
    </row>
    <row r="33" spans="1:9" ht="12.75">
      <c r="A33" t="s">
        <v>48</v>
      </c>
      <c r="B33" s="1">
        <v>7.2</v>
      </c>
      <c r="D33" s="8">
        <f t="shared" si="1"/>
        <v>0</v>
      </c>
      <c r="G33" s="4"/>
      <c r="H33" s="1"/>
      <c r="I33" s="8">
        <f t="shared" si="2"/>
        <v>0</v>
      </c>
    </row>
    <row r="34" spans="1:9" ht="12.75">
      <c r="A34" s="2" t="s">
        <v>44</v>
      </c>
      <c r="B34" s="1">
        <v>5.02</v>
      </c>
      <c r="C34" s="5">
        <f>ROUNDUP(E19/10,0)</f>
        <v>11</v>
      </c>
      <c r="D34" s="8">
        <f t="shared" si="1"/>
        <v>55.22</v>
      </c>
      <c r="E34">
        <v>4.25</v>
      </c>
      <c r="G34" s="4"/>
      <c r="H34" s="1"/>
      <c r="I34" s="8">
        <f t="shared" si="2"/>
        <v>0</v>
      </c>
    </row>
    <row r="35" spans="1:9" ht="12.75">
      <c r="A35" s="2" t="s">
        <v>45</v>
      </c>
      <c r="B35" s="1">
        <v>5.41</v>
      </c>
      <c r="C35" s="5">
        <f>ROUNDUP(E20/12,0)</f>
        <v>8</v>
      </c>
      <c r="D35" s="8">
        <f t="shared" si="1"/>
        <v>43.28</v>
      </c>
      <c r="E35">
        <v>5.18</v>
      </c>
      <c r="G35" s="4"/>
      <c r="H35" s="1"/>
      <c r="I35" s="8">
        <f t="shared" si="2"/>
        <v>0</v>
      </c>
    </row>
    <row r="36" spans="1:9" ht="12.75">
      <c r="A36" t="s">
        <v>46</v>
      </c>
      <c r="B36" s="1">
        <v>5.02</v>
      </c>
      <c r="D36" s="8">
        <f t="shared" si="1"/>
        <v>0</v>
      </c>
      <c r="F36" s="2" t="s">
        <v>55</v>
      </c>
      <c r="G36" s="4"/>
      <c r="H36" s="1"/>
      <c r="I36" s="8">
        <f t="shared" si="2"/>
        <v>0</v>
      </c>
    </row>
    <row r="37" spans="1:9" ht="12.75">
      <c r="A37" s="2" t="s">
        <v>14</v>
      </c>
      <c r="B37" s="1">
        <v>15.39</v>
      </c>
      <c r="C37" s="5">
        <f>ROUNDUP(B18*0.1,0)</f>
        <v>5</v>
      </c>
      <c r="D37" s="8">
        <f t="shared" si="1"/>
        <v>76.95</v>
      </c>
      <c r="E37">
        <v>17.2</v>
      </c>
      <c r="F37" t="s">
        <v>56</v>
      </c>
      <c r="G37" s="4"/>
      <c r="H37" s="1">
        <v>30</v>
      </c>
      <c r="I37" s="8">
        <f t="shared" si="2"/>
        <v>0</v>
      </c>
    </row>
    <row r="38" spans="1:9" ht="12.75">
      <c r="A38" s="2" t="s">
        <v>15</v>
      </c>
      <c r="B38" s="1">
        <v>27.66</v>
      </c>
      <c r="C38" s="5">
        <f>B17</f>
        <v>5</v>
      </c>
      <c r="D38" s="8">
        <f t="shared" si="1"/>
        <v>138.3</v>
      </c>
      <c r="E38">
        <v>28.6</v>
      </c>
      <c r="F38" t="s">
        <v>57</v>
      </c>
      <c r="G38" s="4"/>
      <c r="H38" s="1">
        <v>45</v>
      </c>
      <c r="I38" s="8">
        <f t="shared" si="2"/>
        <v>0</v>
      </c>
    </row>
    <row r="39" spans="1:9" ht="12.75">
      <c r="A39" s="2" t="s">
        <v>16</v>
      </c>
      <c r="B39" s="1">
        <v>45</v>
      </c>
      <c r="C39" s="4">
        <v>1</v>
      </c>
      <c r="D39" s="8">
        <f t="shared" si="1"/>
        <v>45</v>
      </c>
      <c r="F39" t="s">
        <v>58</v>
      </c>
      <c r="G39" s="4"/>
      <c r="H39" s="1">
        <v>60</v>
      </c>
      <c r="I39" s="8">
        <f t="shared" si="2"/>
        <v>0</v>
      </c>
    </row>
    <row r="40" spans="1:9" ht="12.75">
      <c r="A40" s="2" t="s">
        <v>26</v>
      </c>
      <c r="B40" s="1">
        <v>8</v>
      </c>
      <c r="C40" s="5">
        <f>B20</f>
        <v>3</v>
      </c>
      <c r="D40" s="8">
        <f t="shared" si="1"/>
        <v>24</v>
      </c>
      <c r="G40" s="4"/>
      <c r="H40" s="1"/>
      <c r="I40" s="8">
        <f t="shared" si="2"/>
        <v>0</v>
      </c>
    </row>
    <row r="41" spans="1:9" ht="12.75">
      <c r="A41" t="s">
        <v>27</v>
      </c>
      <c r="B41" s="1">
        <v>20</v>
      </c>
      <c r="C41" s="4"/>
      <c r="D41" s="8">
        <f t="shared" si="1"/>
        <v>0</v>
      </c>
      <c r="G41" s="4"/>
      <c r="H41" s="1"/>
      <c r="I41" s="8">
        <f t="shared" si="2"/>
        <v>0</v>
      </c>
    </row>
    <row r="42" spans="1:9" ht="12.75">
      <c r="A42" t="s">
        <v>17</v>
      </c>
      <c r="B42" s="1">
        <v>6.25</v>
      </c>
      <c r="C42" s="4"/>
      <c r="D42" s="8">
        <f t="shared" si="1"/>
        <v>0</v>
      </c>
      <c r="G42" s="4"/>
      <c r="H42" s="1"/>
      <c r="I42" s="8">
        <f t="shared" si="2"/>
        <v>0</v>
      </c>
    </row>
    <row r="43" spans="1:9" ht="12.75">
      <c r="A43" s="2" t="s">
        <v>18</v>
      </c>
      <c r="B43" s="1">
        <v>2</v>
      </c>
      <c r="C43" s="5">
        <f>D16</f>
        <v>23</v>
      </c>
      <c r="D43" s="8">
        <f t="shared" si="1"/>
        <v>46</v>
      </c>
      <c r="G43" s="4"/>
      <c r="H43" s="1"/>
      <c r="I43" s="8">
        <f t="shared" si="2"/>
        <v>0</v>
      </c>
    </row>
    <row r="44" spans="1:9" ht="12.75">
      <c r="A44" s="2" t="s">
        <v>109</v>
      </c>
      <c r="B44" s="1">
        <v>22</v>
      </c>
      <c r="C44" s="9"/>
      <c r="D44" s="8">
        <f t="shared" si="1"/>
        <v>0</v>
      </c>
      <c r="G44" s="4"/>
      <c r="H44" s="1"/>
      <c r="I44" s="8">
        <f t="shared" si="2"/>
        <v>0</v>
      </c>
    </row>
    <row r="45" spans="1:9" ht="12.75">
      <c r="A45" s="2" t="s">
        <v>19</v>
      </c>
      <c r="B45" s="1">
        <v>1</v>
      </c>
      <c r="C45" s="5">
        <f>D16</f>
        <v>23</v>
      </c>
      <c r="D45" s="8">
        <f t="shared" si="1"/>
        <v>23</v>
      </c>
      <c r="G45" s="4"/>
      <c r="H45" s="1"/>
      <c r="I45" s="8">
        <f t="shared" si="2"/>
        <v>0</v>
      </c>
    </row>
    <row r="46" spans="1:9" ht="12.75">
      <c r="A46" t="s">
        <v>86</v>
      </c>
      <c r="B46" s="1">
        <v>47</v>
      </c>
      <c r="C46" s="4"/>
      <c r="D46" s="8">
        <f t="shared" si="1"/>
        <v>0</v>
      </c>
      <c r="E46">
        <v>48</v>
      </c>
      <c r="F46" s="2" t="s">
        <v>59</v>
      </c>
      <c r="G46" s="4"/>
      <c r="H46" s="1"/>
      <c r="I46" s="8">
        <f t="shared" si="2"/>
        <v>0</v>
      </c>
    </row>
    <row r="47" spans="1:9" ht="12.75">
      <c r="A47" t="s">
        <v>20</v>
      </c>
      <c r="B47" s="1">
        <v>59</v>
      </c>
      <c r="C47" s="4"/>
      <c r="D47" s="8">
        <f t="shared" si="1"/>
        <v>0</v>
      </c>
      <c r="F47" t="s">
        <v>60</v>
      </c>
      <c r="G47" s="4">
        <v>23</v>
      </c>
      <c r="H47" s="1">
        <v>50</v>
      </c>
      <c r="I47" s="8">
        <f t="shared" si="2"/>
        <v>1150</v>
      </c>
    </row>
    <row r="48" spans="1:9" ht="12.75">
      <c r="A48" t="s">
        <v>21</v>
      </c>
      <c r="B48" s="1"/>
      <c r="D48" s="8">
        <f t="shared" si="1"/>
        <v>0</v>
      </c>
      <c r="F48" t="s">
        <v>61</v>
      </c>
      <c r="G48" s="4"/>
      <c r="H48" s="1">
        <v>60</v>
      </c>
      <c r="I48" s="8">
        <f t="shared" si="2"/>
        <v>0</v>
      </c>
    </row>
    <row r="49" spans="1:9" ht="12.75">
      <c r="A49" t="s">
        <v>22</v>
      </c>
      <c r="B49" s="1">
        <v>0.28</v>
      </c>
      <c r="D49" s="8">
        <f t="shared" si="1"/>
        <v>0</v>
      </c>
      <c r="F49" t="s">
        <v>62</v>
      </c>
      <c r="G49" s="4"/>
      <c r="H49" s="1">
        <v>75</v>
      </c>
      <c r="I49" s="8">
        <f t="shared" si="2"/>
        <v>0</v>
      </c>
    </row>
    <row r="50" spans="1:9" ht="12.75">
      <c r="A50" t="s">
        <v>23</v>
      </c>
      <c r="B50" s="1">
        <v>0.48</v>
      </c>
      <c r="D50" s="8">
        <f t="shared" si="1"/>
        <v>0</v>
      </c>
      <c r="F50" t="s">
        <v>63</v>
      </c>
      <c r="G50" s="4"/>
      <c r="H50" s="1">
        <v>100</v>
      </c>
      <c r="I50" s="8">
        <f t="shared" si="2"/>
        <v>0</v>
      </c>
    </row>
    <row r="51" spans="1:9" ht="12.75">
      <c r="A51" s="2" t="s">
        <v>24</v>
      </c>
      <c r="B51" s="1">
        <v>55</v>
      </c>
      <c r="C51" s="5">
        <f>ROUNDUP(B19/20,0)</f>
        <v>5</v>
      </c>
      <c r="D51" s="8">
        <f t="shared" si="1"/>
        <v>275</v>
      </c>
      <c r="E51">
        <v>52.36</v>
      </c>
      <c r="F51" t="s">
        <v>58</v>
      </c>
      <c r="G51" s="4"/>
      <c r="H51" s="1">
        <v>125</v>
      </c>
      <c r="I51" s="8">
        <f t="shared" si="2"/>
        <v>0</v>
      </c>
    </row>
    <row r="52" spans="1:9" ht="12.75">
      <c r="A52" s="2" t="s">
        <v>110</v>
      </c>
      <c r="B52" s="1">
        <v>35</v>
      </c>
      <c r="C52" s="9"/>
      <c r="D52" s="8"/>
      <c r="G52" s="4"/>
      <c r="H52" s="1">
        <v>150</v>
      </c>
      <c r="I52" s="8">
        <f t="shared" si="2"/>
        <v>0</v>
      </c>
    </row>
    <row r="53" spans="1:9" ht="12.75">
      <c r="A53" t="s">
        <v>25</v>
      </c>
      <c r="B53" s="1">
        <v>12</v>
      </c>
      <c r="D53" s="8">
        <f t="shared" si="1"/>
        <v>0</v>
      </c>
      <c r="G53" s="4"/>
      <c r="H53" s="1"/>
      <c r="I53" s="8">
        <f t="shared" si="2"/>
        <v>0</v>
      </c>
    </row>
    <row r="54" spans="1:9" ht="12.75">
      <c r="A54" t="s">
        <v>28</v>
      </c>
      <c r="B54" s="1">
        <v>10</v>
      </c>
      <c r="D54" s="8">
        <f t="shared" si="1"/>
        <v>0</v>
      </c>
      <c r="G54" s="4"/>
      <c r="H54" s="1"/>
      <c r="I54" s="8">
        <f t="shared" si="2"/>
        <v>0</v>
      </c>
    </row>
    <row r="55" spans="1:9" ht="12.75">
      <c r="A55" t="s">
        <v>29</v>
      </c>
      <c r="B55" s="1">
        <v>25</v>
      </c>
      <c r="D55" s="8">
        <f t="shared" si="1"/>
        <v>0</v>
      </c>
      <c r="F55" t="s">
        <v>64</v>
      </c>
      <c r="G55" s="4"/>
      <c r="H55" s="1">
        <v>77</v>
      </c>
      <c r="I55" s="8">
        <f t="shared" si="2"/>
        <v>0</v>
      </c>
    </row>
    <row r="56" spans="1:9" ht="12.75">
      <c r="A56" t="s">
        <v>30</v>
      </c>
      <c r="B56" s="1">
        <v>6</v>
      </c>
      <c r="D56" s="8">
        <f t="shared" si="1"/>
        <v>0</v>
      </c>
      <c r="F56" t="s">
        <v>113</v>
      </c>
      <c r="G56" s="4">
        <v>2</v>
      </c>
      <c r="H56" s="1">
        <v>77</v>
      </c>
      <c r="I56" s="8">
        <f t="shared" si="2"/>
        <v>154</v>
      </c>
    </row>
    <row r="57" spans="1:9" ht="12.75">
      <c r="A57" t="s">
        <v>31</v>
      </c>
      <c r="B57" s="1">
        <v>5</v>
      </c>
      <c r="D57" s="8">
        <f t="shared" si="1"/>
        <v>0</v>
      </c>
      <c r="G57" s="4"/>
      <c r="H57" s="1">
        <v>77</v>
      </c>
      <c r="I57" s="8">
        <f t="shared" si="2"/>
        <v>0</v>
      </c>
    </row>
    <row r="58" spans="1:9" ht="12.75">
      <c r="A58" t="s">
        <v>33</v>
      </c>
      <c r="B58" s="1">
        <v>0.77</v>
      </c>
      <c r="D58" s="8">
        <f t="shared" si="1"/>
        <v>0</v>
      </c>
      <c r="G58" s="4"/>
      <c r="H58" s="1">
        <v>77</v>
      </c>
      <c r="I58" s="8">
        <f t="shared" si="2"/>
        <v>0</v>
      </c>
    </row>
    <row r="59" spans="1:9" ht="12.75">
      <c r="A59" t="s">
        <v>32</v>
      </c>
      <c r="B59" s="1">
        <v>0.94</v>
      </c>
      <c r="D59" s="8">
        <f t="shared" si="1"/>
        <v>0</v>
      </c>
      <c r="F59" t="s">
        <v>65</v>
      </c>
      <c r="G59" s="4"/>
      <c r="H59" s="1">
        <v>77</v>
      </c>
      <c r="I59" s="8">
        <f t="shared" si="2"/>
        <v>0</v>
      </c>
    </row>
    <row r="60" spans="1:9" ht="12.75">
      <c r="A60" t="s">
        <v>34</v>
      </c>
      <c r="B60" s="1">
        <v>1.3</v>
      </c>
      <c r="D60" s="8">
        <f t="shared" si="1"/>
        <v>0</v>
      </c>
      <c r="F60" t="s">
        <v>66</v>
      </c>
      <c r="G60" s="4"/>
      <c r="H60" s="1">
        <v>77</v>
      </c>
      <c r="I60" s="8">
        <f t="shared" si="2"/>
        <v>0</v>
      </c>
    </row>
    <row r="61" spans="1:9" ht="12.75">
      <c r="A61" t="s">
        <v>35</v>
      </c>
      <c r="B61" s="1">
        <v>0.5</v>
      </c>
      <c r="D61" s="8">
        <f t="shared" si="1"/>
        <v>0</v>
      </c>
      <c r="G61" s="4"/>
      <c r="H61" s="1"/>
      <c r="I61" s="8">
        <f t="shared" si="2"/>
        <v>0</v>
      </c>
    </row>
    <row r="62" spans="1:9" ht="12.75">
      <c r="A62" t="s">
        <v>36</v>
      </c>
      <c r="B62" s="1">
        <v>20</v>
      </c>
      <c r="D62" s="8">
        <f t="shared" si="1"/>
        <v>0</v>
      </c>
      <c r="G62" s="4"/>
      <c r="H62" s="1"/>
      <c r="I62" s="8">
        <f t="shared" si="2"/>
        <v>0</v>
      </c>
    </row>
    <row r="63" spans="1:9" ht="12.75">
      <c r="A63" t="s">
        <v>37</v>
      </c>
      <c r="B63" s="1">
        <v>2</v>
      </c>
      <c r="D63" s="8">
        <f t="shared" si="1"/>
        <v>0</v>
      </c>
      <c r="F63" t="s">
        <v>67</v>
      </c>
      <c r="G63" s="4"/>
      <c r="H63" s="1">
        <v>3</v>
      </c>
      <c r="I63" s="8">
        <f t="shared" si="2"/>
        <v>0</v>
      </c>
    </row>
    <row r="64" spans="2:9" ht="12.75">
      <c r="B64" s="1"/>
      <c r="D64" s="1"/>
      <c r="H64" s="1"/>
      <c r="I64" s="8">
        <f t="shared" si="2"/>
        <v>0</v>
      </c>
    </row>
    <row r="65" spans="1:9" ht="12.75">
      <c r="A65" s="2" t="s">
        <v>114</v>
      </c>
      <c r="B65" s="1"/>
      <c r="D65" s="7">
        <f>SUM(D20:D64)</f>
        <v>2196.15</v>
      </c>
      <c r="F65" s="2" t="s">
        <v>68</v>
      </c>
      <c r="H65" s="1"/>
      <c r="I65" s="11">
        <f>SUM(I24:I64)</f>
        <v>2454</v>
      </c>
    </row>
    <row r="66" spans="1:9" ht="12.75">
      <c r="A66" t="s">
        <v>74</v>
      </c>
      <c r="B66" s="1"/>
      <c r="D66" s="8">
        <f>D65*0.17</f>
        <v>373.3455</v>
      </c>
      <c r="F66" s="2" t="s">
        <v>80</v>
      </c>
      <c r="G66" s="5">
        <f>I15</f>
        <v>3</v>
      </c>
      <c r="H66" s="1">
        <v>50</v>
      </c>
      <c r="I66" s="11">
        <f>G66*H66</f>
        <v>150</v>
      </c>
    </row>
    <row r="67" spans="1:9" ht="12.75">
      <c r="A67" s="2" t="s">
        <v>69</v>
      </c>
      <c r="B67" s="3"/>
      <c r="C67" s="2"/>
      <c r="D67" s="7">
        <f>D65+D66</f>
        <v>2569.4955</v>
      </c>
      <c r="F67" s="2" t="s">
        <v>69</v>
      </c>
      <c r="H67" s="1"/>
      <c r="I67" s="11">
        <f>D67</f>
        <v>2569.4955</v>
      </c>
    </row>
    <row r="68" spans="6:9" ht="12.75">
      <c r="F68" s="2" t="s">
        <v>41</v>
      </c>
      <c r="H68" s="1"/>
      <c r="I68" s="11">
        <f>I65+I66+I67</f>
        <v>5173.4955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2007-01-23T03:35:34Z</dcterms:created>
  <dcterms:modified xsi:type="dcterms:W3CDTF">2007-10-19T01:42:53Z</dcterms:modified>
  <cp:category/>
  <cp:version/>
  <cp:contentType/>
  <cp:contentStatus/>
</cp:coreProperties>
</file>