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865" activeTab="0"/>
  </bookViews>
  <sheets>
    <sheet name="Loan Calculator" sheetId="1" r:id="rId1"/>
  </sheets>
  <definedNames>
    <definedName name="Beg_Bal">'Loan Calculator'!$C$31:$C$390</definedName>
    <definedName name="Data">'Loan Calculator'!$A$31:$I$390</definedName>
    <definedName name="End_Bal">'Loan Calculator'!$I$31:$I$390</definedName>
    <definedName name="Extra_Pay">'Loan Calculator'!$E$31:$E$390</definedName>
    <definedName name="Full_Print">'Loan Calculator'!$A$15:$I$390</definedName>
    <definedName name="Header_Row">ROW('Loan Calculator'!$30:$30)</definedName>
    <definedName name="Int">'Loan Calculator'!$H$31:$H$390</definedName>
    <definedName name="Interest_Rate">'Loan Calculator'!$D$18</definedName>
    <definedName name="Last_Row">IF(Values_Entered,Header_Row+Number_of_Payments,Header_Row)</definedName>
    <definedName name="Loan_Amount">'Loan Calculator'!$D$17</definedName>
    <definedName name="Loan_Start">'Loan Calculator'!$D$20</definedName>
    <definedName name="Loan_Years">'Loan Calculator'!$D$19</definedName>
    <definedName name="Number_of_Payments">MATCH(0.01,End_Bal,-1)+1</definedName>
    <definedName name="Pay_Date">'Loan Calculator'!$B$31:$B$390</definedName>
    <definedName name="Pay_Num">'Loan Calculator'!$A$31:$A$390</definedName>
    <definedName name="Payment_Date">DATE(YEAR(Loan_Start),MONTH(Loan_Start)+Payment_Number,DAY(Loan_Start))</definedName>
    <definedName name="Princ">'Loan Calculator'!$G$31:$G$390</definedName>
    <definedName name="Print_Area_Reset">OFFSET(Full_Print,0,0,Last_Row)</definedName>
    <definedName name="_xlnm.Print_Titles" localSheetId="0">'Loan Calculator'!$30:$30</definedName>
    <definedName name="Sched_Pay">'Loan Calculator'!$D$31:$D$390</definedName>
    <definedName name="Scheduled_Extra_Payments">'Loan Calculator'!$D$21</definedName>
    <definedName name="Scheduled_Interest_Rate">'Loan Calculator'!$D$18</definedName>
    <definedName name="Scheduled_Monthly_Payment">'Loan Calculator'!$D$24</definedName>
    <definedName name="Total_Interest">'Loan Calculator'!$D$28</definedName>
    <definedName name="Total_Pay">'Loan Calculator'!$F$31:$F$390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<sst xmlns="http://schemas.openxmlformats.org/spreadsheetml/2006/main" count="44" uniqueCount="42">
  <si>
    <t>No.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</si>
  <si>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</si>
  <si>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</si>
  <si>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</si>
  <si>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</si>
  <si>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</si>
  <si>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</si>
  <si>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</si>
  <si>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</si>
  <si>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Instructions</t>
  </si>
  <si>
    <t>Must be between 1 and 30 years.</t>
  </si>
  <si>
    <t>If your extra payments vary, enter them in the table below.</t>
  </si>
  <si>
    <t>Loan amount</t>
  </si>
  <si>
    <t>Annual interest rate</t>
  </si>
  <si>
    <t>Loan period in years</t>
  </si>
  <si>
    <t>Start date of loan</t>
  </si>
  <si>
    <t>Optional extra payments</t>
  </si>
  <si>
    <t>Scheduled monthly payment</t>
  </si>
  <si>
    <t>Scheduled number of payments</t>
  </si>
  <si>
    <t>Actual number of payments</t>
  </si>
  <si>
    <t>Total interest</t>
  </si>
  <si>
    <t>Enter values</t>
  </si>
  <si>
    <t>Total of early payments</t>
  </si>
  <si>
    <t>Maintance</t>
  </si>
  <si>
    <t>Loan</t>
  </si>
  <si>
    <t>#  Years</t>
  </si>
  <si>
    <t>Gas</t>
  </si>
  <si>
    <t>License</t>
  </si>
  <si>
    <t>Payment</t>
  </si>
  <si>
    <t xml:space="preserve">Gas Cost </t>
  </si>
  <si>
    <t>Miles /Month</t>
  </si>
  <si>
    <t>$/Gal</t>
  </si>
  <si>
    <t>Monthly Cost</t>
  </si>
  <si>
    <t>Misc</t>
  </si>
  <si>
    <t>Avg MPG</t>
  </si>
  <si>
    <t>Yellow cells require data for User</t>
  </si>
  <si>
    <t>Cost of Vehicle Calculator</t>
  </si>
  <si>
    <t>Cost of Vehicle</t>
  </si>
  <si>
    <t>Insurance</t>
  </si>
  <si>
    <t>Money on Hand / Trade in</t>
  </si>
  <si>
    <t>Total Expense / Month</t>
  </si>
  <si>
    <t>Gray Cells have formula Do Not Touch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</si>
</sst>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[$-409]dddd\,\ mmmm\ dd\,\ yyyy"/>
    <numFmt numFmtId="170" formatCode="0.000%"/>
    <numFmt numFmtId="171" formatCode="_(&quot;$&quot;* #,##0.00000_);_(&quot;$&quot;* \(#,##0.00000\);_(&quot;$&quot;* &quot;-&quot;?????_);_(@_)"/>
  </numFmts>
  <fonts count="15">
    <font>
      <sz val="10"/>
      <name val="Arial"/>
      <family val="0"/>
    </font>
    <font>
      <sz val="10"/>
      <name val="Century Gothic"/>
      <family val="2"/>
    </font>
    <font>
      <sz val="10"/>
      <color indexed="23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Century Gothic"/>
      <family val="0"/>
    </font>
    <font>
      <sz val="12"/>
      <name val="Century Gothic"/>
      <family val="2"/>
    </font>
    <font>
      <b/>
      <sz val="11"/>
      <name val="Century Gothic"/>
      <family val="2"/>
    </font>
    <font>
      <sz val="16"/>
      <name val="Century Gothic"/>
      <family val="2"/>
    </font>
    <font>
      <b/>
      <sz val="18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39" fontId="2" fillId="0" borderId="0" xfId="17" applyNumberFormat="1" applyFont="1" applyFill="1" applyBorder="1" applyAlignment="1">
      <alignment horizontal="right"/>
    </xf>
    <xf numFmtId="43" fontId="2" fillId="2" borderId="0" xfId="17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4" fontId="6" fillId="3" borderId="0" xfId="0" applyNumberFormat="1" applyFont="1" applyFill="1" applyBorder="1" applyAlignment="1">
      <alignment horizontal="right"/>
    </xf>
    <xf numFmtId="44" fontId="3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7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4" fillId="0" borderId="3" xfId="0" applyFont="1" applyFill="1" applyBorder="1" applyAlignment="1" applyProtection="1">
      <alignment horizontal="right" wrapText="1"/>
      <protection/>
    </xf>
    <xf numFmtId="1" fontId="6" fillId="3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44" fontId="6" fillId="3" borderId="0" xfId="17" applyNumberFormat="1" applyFont="1" applyFill="1" applyBorder="1" applyAlignment="1">
      <alignment horizontal="right"/>
    </xf>
    <xf numFmtId="44" fontId="6" fillId="2" borderId="0" xfId="17" applyNumberFormat="1" applyFont="1" applyFill="1" applyBorder="1" applyAlignment="1">
      <alignment horizontal="right"/>
    </xf>
    <xf numFmtId="44" fontId="2" fillId="0" borderId="0" xfId="17" applyNumberFormat="1" applyFont="1" applyFill="1" applyBorder="1" applyAlignment="1">
      <alignment horizontal="right"/>
    </xf>
    <xf numFmtId="44" fontId="2" fillId="2" borderId="0" xfId="17" applyNumberFormat="1" applyFont="1" applyFill="1" applyBorder="1" applyAlignment="1">
      <alignment horizontal="right"/>
    </xf>
    <xf numFmtId="44" fontId="7" fillId="4" borderId="0" xfId="17" applyFont="1" applyFill="1" applyAlignment="1">
      <alignment/>
    </xf>
    <xf numFmtId="0" fontId="7" fillId="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4" fontId="7" fillId="5" borderId="0" xfId="17" applyFont="1" applyFill="1" applyAlignment="1">
      <alignment/>
    </xf>
    <xf numFmtId="0" fontId="7" fillId="6" borderId="0" xfId="0" applyFont="1" applyFill="1" applyAlignment="1">
      <alignment/>
    </xf>
    <xf numFmtId="0" fontId="7" fillId="5" borderId="0" xfId="0" applyFont="1" applyFill="1" applyAlignment="1">
      <alignment/>
    </xf>
    <xf numFmtId="9" fontId="7" fillId="5" borderId="0" xfId="19" applyFont="1" applyFill="1" applyAlignment="1">
      <alignment/>
    </xf>
    <xf numFmtId="0" fontId="9" fillId="6" borderId="0" xfId="0" applyFont="1" applyFill="1" applyAlignment="1">
      <alignment/>
    </xf>
    <xf numFmtId="44" fontId="1" fillId="0" borderId="1" xfId="0" applyNumberFormat="1" applyFont="1" applyFill="1" applyBorder="1" applyAlignment="1">
      <alignment/>
    </xf>
    <xf numFmtId="170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44" fontId="1" fillId="3" borderId="1" xfId="17" applyFont="1" applyFill="1" applyBorder="1" applyAlignment="1">
      <alignment/>
    </xf>
    <xf numFmtId="1" fontId="1" fillId="3" borderId="1" xfId="0" applyNumberFormat="1" applyFont="1" applyFill="1" applyBorder="1" applyAlignment="1">
      <alignment horizontal="right"/>
    </xf>
    <xf numFmtId="44" fontId="7" fillId="6" borderId="0" xfId="17" applyFont="1" applyFill="1" applyAlignment="1">
      <alignment/>
    </xf>
    <xf numFmtId="0" fontId="10" fillId="6" borderId="0" xfId="0" applyFont="1" applyFill="1" applyBorder="1" applyAlignment="1">
      <alignment horizontal="center"/>
    </xf>
    <xf numFmtId="44" fontId="8" fillId="5" borderId="0" xfId="17" applyFont="1" applyFill="1" applyAlignment="1">
      <alignment/>
    </xf>
    <xf numFmtId="44" fontId="7" fillId="7" borderId="0" xfId="17" applyFont="1" applyFill="1" applyAlignment="1">
      <alignment/>
    </xf>
    <xf numFmtId="44" fontId="9" fillId="5" borderId="0" xfId="17" applyFont="1" applyFill="1" applyAlignment="1">
      <alignment/>
    </xf>
    <xf numFmtId="0" fontId="7" fillId="0" borderId="0" xfId="0" applyFont="1" applyFill="1" applyAlignment="1">
      <alignment/>
    </xf>
    <xf numFmtId="44" fontId="7" fillId="0" borderId="0" xfId="17" applyFont="1" applyFill="1" applyAlignment="1">
      <alignment/>
    </xf>
    <xf numFmtId="0" fontId="11" fillId="0" borderId="0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4" fontId="8" fillId="7" borderId="0" xfId="17" applyFont="1" applyFill="1" applyAlignment="1">
      <alignment/>
    </xf>
    <xf numFmtId="0" fontId="12" fillId="6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/>
    </xf>
    <xf numFmtId="0" fontId="13" fillId="6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44" fontId="10" fillId="7" borderId="0" xfId="17" applyFont="1" applyFill="1" applyBorder="1" applyAlignment="1">
      <alignment horizontal="center"/>
    </xf>
    <xf numFmtId="44" fontId="10" fillId="5" borderId="0" xfId="17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7" fontId="5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fill>
        <patternFill patternType="none">
          <bgColor indexed="65"/>
        </patternFill>
      </fill>
      <border/>
    </dxf>
    <dxf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2"/>
  <sheetViews>
    <sheetView showGridLines="0" tabSelected="1" workbookViewId="0" topLeftCell="A1">
      <pane ySplit="30" topLeftCell="BM31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45.7109375" style="2" customWidth="1"/>
    <col min="2" max="2" width="19.00390625" style="2" customWidth="1"/>
    <col min="3" max="3" width="13.57421875" style="2" customWidth="1"/>
    <col min="4" max="4" width="14.7109375" style="2" customWidth="1"/>
    <col min="5" max="5" width="12.8515625" style="2" customWidth="1"/>
    <col min="6" max="6" width="13.140625" style="2" customWidth="1"/>
    <col min="7" max="8" width="13.00390625" style="2" customWidth="1"/>
    <col min="9" max="9" width="15.421875" style="2" customWidth="1"/>
    <col min="10" max="16384" width="9.140625" style="1" customWidth="1"/>
  </cols>
  <sheetData>
    <row r="1" spans="1:5" ht="22.5">
      <c r="A1" s="63" t="s">
        <v>36</v>
      </c>
      <c r="B1" s="59"/>
      <c r="C1" s="53" t="s">
        <v>35</v>
      </c>
      <c r="D1" s="60"/>
      <c r="E1" s="1"/>
    </row>
    <row r="2" spans="1:5" ht="20.25">
      <c r="A2" s="62"/>
      <c r="B2" s="61"/>
      <c r="C2" s="54" t="s">
        <v>41</v>
      </c>
      <c r="D2" s="55"/>
      <c r="E2" s="51"/>
    </row>
    <row r="3" spans="1:6" ht="20.25">
      <c r="A3" s="37" t="s">
        <v>37</v>
      </c>
      <c r="B3" s="48">
        <v>13000</v>
      </c>
      <c r="C3" s="44" t="s">
        <v>4</v>
      </c>
      <c r="D3" s="45" t="s">
        <v>25</v>
      </c>
      <c r="E3" s="52" t="s">
        <v>29</v>
      </c>
      <c r="F3" s="52"/>
    </row>
    <row r="4" spans="1:6" ht="15.75">
      <c r="A4" s="34" t="s">
        <v>39</v>
      </c>
      <c r="B4" s="33">
        <v>8000</v>
      </c>
      <c r="C4" s="56"/>
      <c r="D4" s="56"/>
      <c r="E4" s="53">
        <v>850</v>
      </c>
      <c r="F4" s="58" t="s">
        <v>30</v>
      </c>
    </row>
    <row r="5" spans="1:6" ht="15.75">
      <c r="A5" s="34" t="s">
        <v>24</v>
      </c>
      <c r="B5" s="47">
        <f>B3-B4</f>
        <v>5000</v>
      </c>
      <c r="C5" s="36">
        <v>0.09</v>
      </c>
      <c r="D5" s="35">
        <v>3</v>
      </c>
      <c r="E5" s="65">
        <v>3.49</v>
      </c>
      <c r="F5" s="58" t="s">
        <v>31</v>
      </c>
    </row>
    <row r="6" spans="1:6" ht="15.75">
      <c r="A6" s="30"/>
      <c r="B6" s="29"/>
      <c r="E6" s="53">
        <v>16</v>
      </c>
      <c r="F6" s="58" t="s">
        <v>34</v>
      </c>
    </row>
    <row r="7" spans="1:6" ht="15.75">
      <c r="A7" s="32" t="s">
        <v>28</v>
      </c>
      <c r="B7" s="57">
        <f>Scheduled_Monthly_Payment</f>
        <v>158.9986632997019</v>
      </c>
      <c r="E7" s="64">
        <f>ROUNDUP((E4/E6)*E5,0)</f>
        <v>186</v>
      </c>
      <c r="F7" s="58" t="s">
        <v>32</v>
      </c>
    </row>
    <row r="8" spans="1:2" ht="13.5">
      <c r="A8" s="32" t="s">
        <v>38</v>
      </c>
      <c r="B8" s="46">
        <v>100</v>
      </c>
    </row>
    <row r="9" spans="1:2" ht="13.5">
      <c r="A9" s="32" t="s">
        <v>26</v>
      </c>
      <c r="B9" s="57">
        <f>E7</f>
        <v>186</v>
      </c>
    </row>
    <row r="10" spans="1:2" ht="13.5">
      <c r="A10" s="32" t="s">
        <v>23</v>
      </c>
      <c r="B10" s="46">
        <v>50</v>
      </c>
    </row>
    <row r="11" spans="1:2" ht="13.5">
      <c r="A11" s="32" t="s">
        <v>27</v>
      </c>
      <c r="B11" s="46">
        <v>10</v>
      </c>
    </row>
    <row r="12" spans="1:2" ht="13.5">
      <c r="A12" s="31" t="s">
        <v>33</v>
      </c>
      <c r="B12" s="46"/>
    </row>
    <row r="13" spans="1:3" ht="15.75">
      <c r="A13" s="31" t="s">
        <v>33</v>
      </c>
      <c r="B13" s="46"/>
      <c r="C13" s="49"/>
    </row>
    <row r="14" spans="1:3" ht="15.75">
      <c r="A14" s="30" t="s">
        <v>40</v>
      </c>
      <c r="B14" s="29">
        <f>SUM(B7:B13)</f>
        <v>504.9986632997019</v>
      </c>
      <c r="C14" s="50"/>
    </row>
    <row r="15" spans="1:9" ht="4.5" customHeight="1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9.5" customHeight="1">
      <c r="A16" s="8"/>
      <c r="B16" s="8"/>
      <c r="C16" s="8"/>
      <c r="D16" s="9" t="s">
        <v>21</v>
      </c>
      <c r="E16" s="8"/>
      <c r="F16" s="10" t="s">
        <v>9</v>
      </c>
      <c r="G16" s="10"/>
      <c r="H16" s="8"/>
      <c r="I16" s="8"/>
    </row>
    <row r="17" spans="1:9" ht="14.25">
      <c r="A17" s="66" t="s">
        <v>12</v>
      </c>
      <c r="B17" s="66"/>
      <c r="C17" s="67"/>
      <c r="D17" s="38">
        <f>B5</f>
        <v>5000</v>
      </c>
      <c r="E17" s="8"/>
      <c r="F17" s="68" t="s">
        <v>10</v>
      </c>
      <c r="G17" s="68"/>
      <c r="H17" s="68"/>
      <c r="I17" s="68"/>
    </row>
    <row r="18" spans="1:9" ht="14.25">
      <c r="A18" s="66" t="s">
        <v>13</v>
      </c>
      <c r="B18" s="66"/>
      <c r="C18" s="67"/>
      <c r="D18" s="39">
        <f>C5</f>
        <v>0.09</v>
      </c>
      <c r="E18" s="8"/>
      <c r="F18" s="69" t="s">
        <v>11</v>
      </c>
      <c r="G18" s="69"/>
      <c r="H18" s="69"/>
      <c r="I18" s="69"/>
    </row>
    <row r="19" spans="1:9" ht="14.25">
      <c r="A19" s="66" t="s">
        <v>14</v>
      </c>
      <c r="B19" s="66"/>
      <c r="C19" s="67"/>
      <c r="D19" s="40">
        <f>D5</f>
        <v>3</v>
      </c>
      <c r="E19" s="8"/>
      <c r="F19" s="13"/>
      <c r="G19" s="14"/>
      <c r="H19" s="8"/>
      <c r="I19" s="15"/>
    </row>
    <row r="20" spans="1:9" ht="14.25">
      <c r="A20" s="66" t="s">
        <v>15</v>
      </c>
      <c r="B20" s="66"/>
      <c r="C20" s="67"/>
      <c r="D20" s="41">
        <v>39614</v>
      </c>
      <c r="E20" s="8"/>
      <c r="F20" s="13"/>
      <c r="G20" s="14"/>
      <c r="H20" s="8"/>
      <c r="I20" s="15"/>
    </row>
    <row r="21" spans="1:9" ht="14.25">
      <c r="A21" s="66" t="s">
        <v>16</v>
      </c>
      <c r="B21" s="66"/>
      <c r="C21" s="67"/>
      <c r="D21" s="12"/>
      <c r="E21" s="8"/>
      <c r="F21" s="13"/>
      <c r="G21" s="14"/>
      <c r="H21" s="8"/>
      <c r="I21" s="15"/>
    </row>
    <row r="22" spans="1:9" ht="14.25">
      <c r="A22" s="19"/>
      <c r="B22" s="19"/>
      <c r="C22" s="19"/>
      <c r="D22" s="20"/>
      <c r="E22" s="19"/>
      <c r="F22" s="20"/>
      <c r="G22" s="20"/>
      <c r="H22" s="19"/>
      <c r="I22" s="21"/>
    </row>
    <row r="23" spans="1:9" ht="14.25">
      <c r="A23" s="8"/>
      <c r="B23" s="8"/>
      <c r="C23" s="8"/>
      <c r="D23" s="8"/>
      <c r="E23" s="8"/>
      <c r="F23" s="8"/>
      <c r="G23" s="8"/>
      <c r="H23" s="8"/>
      <c r="I23" s="15"/>
    </row>
    <row r="24" spans="1:9" ht="14.25">
      <c r="A24" s="66" t="s">
        <v>17</v>
      </c>
      <c r="B24" s="66"/>
      <c r="C24" s="67"/>
      <c r="D24" s="42">
        <f>IF(Values_Entered,-PMT(Interest_Rate/12,Loan_Years*12,Loan_Amount),"")</f>
        <v>158.9986632997019</v>
      </c>
      <c r="E24" s="8"/>
      <c r="F24" s="16"/>
      <c r="G24" s="16"/>
      <c r="H24" s="8"/>
      <c r="I24" s="15"/>
    </row>
    <row r="25" spans="1:9" ht="14.25" customHeight="1">
      <c r="A25" s="66" t="s">
        <v>18</v>
      </c>
      <c r="B25" s="66"/>
      <c r="C25" s="67"/>
      <c r="D25" s="43">
        <f>IF(Values_Entered,Loan_Years*12,"")</f>
        <v>36</v>
      </c>
      <c r="E25" s="8"/>
      <c r="F25" s="16"/>
      <c r="G25" s="16"/>
      <c r="H25" s="8"/>
      <c r="I25" s="15"/>
    </row>
    <row r="26" spans="1:9" ht="14.25">
      <c r="A26" s="66" t="s">
        <v>19</v>
      </c>
      <c r="B26" s="66"/>
      <c r="C26" s="67"/>
      <c r="D26" s="43">
        <f>IF(Values_Entered,Number_of_Payments,"")</f>
        <v>36</v>
      </c>
      <c r="E26" s="8"/>
      <c r="F26" s="17"/>
      <c r="G26" s="17"/>
      <c r="H26" s="8"/>
      <c r="I26" s="15"/>
    </row>
    <row r="27" spans="1:9" ht="14.25">
      <c r="A27" s="66" t="s">
        <v>22</v>
      </c>
      <c r="B27" s="66"/>
      <c r="C27" s="67"/>
      <c r="D27" s="42">
        <f>IF(Values_Entered,SUMIF(Beg_Bal,"&gt;0",Extra_Pay),"")</f>
        <v>0</v>
      </c>
      <c r="E27" s="8"/>
      <c r="F27" s="17"/>
      <c r="G27" s="17"/>
      <c r="H27" s="8"/>
      <c r="I27" s="15"/>
    </row>
    <row r="28" spans="1:9" ht="14.25">
      <c r="A28" s="66" t="s">
        <v>20</v>
      </c>
      <c r="B28" s="66"/>
      <c r="C28" s="67"/>
      <c r="D28" s="42">
        <f>IF(Values_Entered,SUMIF(Beg_Bal,"&gt;0",Int),"")</f>
        <v>723.9518787893319</v>
      </c>
      <c r="E28" s="8"/>
      <c r="F28" s="16"/>
      <c r="G28" s="16"/>
      <c r="H28" s="8"/>
      <c r="I28" s="15"/>
    </row>
    <row r="29" spans="1:9" ht="15.75" customHeight="1">
      <c r="A29" s="19"/>
      <c r="B29" s="19"/>
      <c r="C29" s="19"/>
      <c r="D29" s="19"/>
      <c r="E29" s="20"/>
      <c r="F29" s="20"/>
      <c r="G29" s="20"/>
      <c r="H29" s="19"/>
      <c r="I29" s="19"/>
    </row>
    <row r="30" spans="1:9" s="3" customFormat="1" ht="28.5" customHeight="1">
      <c r="A30" s="22" t="s">
        <v>0</v>
      </c>
      <c r="B30" s="22" t="s">
        <v>1</v>
      </c>
      <c r="C30" s="22" t="s">
        <v>2</v>
      </c>
      <c r="D30" s="22" t="s">
        <v>8</v>
      </c>
      <c r="E30" s="22" t="s">
        <v>7</v>
      </c>
      <c r="F30" s="22" t="s">
        <v>6</v>
      </c>
      <c r="G30" s="22" t="s">
        <v>3</v>
      </c>
      <c r="H30" s="22" t="s">
        <v>4</v>
      </c>
      <c r="I30" s="22" t="s">
        <v>5</v>
      </c>
    </row>
    <row r="31" spans="1:9" s="3" customFormat="1" ht="15.75" customHeight="1">
      <c r="A31" s="23">
        <f>IF(Values_Entered,1,"")</f>
        <v>1</v>
      </c>
      <c r="B31" s="11">
        <f>IF(Pay_Num&lt;&gt;"",Loan_Start,"")</f>
        <v>39614</v>
      </c>
      <c r="C31" s="25">
        <f>IF(Values_Entered,Loan_Amount,"")</f>
        <v>5000</v>
      </c>
      <c r="D31" s="25">
        <f>IF(Pay_Num&lt;&gt;"",Scheduled_Monthly_Payment,"")</f>
        <v>158.9986632997019</v>
      </c>
      <c r="E31" s="26">
        <f>IF(Pay_Num&lt;&gt;"",Scheduled_Extra_Payments,"")</f>
        <v>0</v>
      </c>
      <c r="F31" s="25">
        <f>IF(Pay_Num&lt;&gt;"",Sched_Pay+Extra_Pay,"")</f>
        <v>158.9986632997019</v>
      </c>
      <c r="G31" s="25">
        <f>IF(Pay_Num&lt;&gt;"",Total_Pay-Int,"")</f>
        <v>121.49866329970189</v>
      </c>
      <c r="H31" s="25">
        <f>IF(Pay_Num&lt;&gt;"",Beg_Bal*Interest_Rate/12,"")</f>
        <v>37.5</v>
      </c>
      <c r="I31" s="25">
        <f>IF(Pay_Num&lt;&gt;"",Beg_Bal-Princ,"")</f>
        <v>4878.501336700298</v>
      </c>
    </row>
    <row r="32" spans="1:9" s="3" customFormat="1" ht="12.75" customHeight="1">
      <c r="A32" s="23">
        <f aca="true" t="shared" si="0" ref="A32:A95">IF(Values_Entered,A31+1,"")</f>
        <v>2</v>
      </c>
      <c r="B32" s="11">
        <f aca="true" t="shared" si="1" ref="B32:B95">IF(Pay_Num&lt;&gt;"",DATE(YEAR(B31),MONTH(B31)+1,DAY(B31)),"")</f>
        <v>39644</v>
      </c>
      <c r="C32" s="25">
        <f>IF(Pay_Num&lt;&gt;"",I31,"")</f>
        <v>4878.501336700298</v>
      </c>
      <c r="D32" s="25">
        <f>IF(Pay_Num&lt;&gt;"",Scheduled_Monthly_Payment,"")</f>
        <v>158.9986632997019</v>
      </c>
      <c r="E32" s="26">
        <f>IF(Pay_Num&lt;&gt;"",Scheduled_Extra_Payments,"")</f>
        <v>0</v>
      </c>
      <c r="F32" s="25">
        <f aca="true" t="shared" si="2" ref="F32:F95">IF(Pay_Num&lt;&gt;"",Sched_Pay+Extra_Pay,"")</f>
        <v>158.9986632997019</v>
      </c>
      <c r="G32" s="25">
        <f aca="true" t="shared" si="3" ref="G32:G95">IF(Pay_Num&lt;&gt;"",Total_Pay-Int,"")</f>
        <v>122.40990327444965</v>
      </c>
      <c r="H32" s="25">
        <f>IF(Pay_Num&lt;&gt;"",Beg_Bal*Interest_Rate/12,"")</f>
        <v>36.588760025252235</v>
      </c>
      <c r="I32" s="25">
        <f aca="true" t="shared" si="4" ref="I32:I95">IF(Pay_Num&lt;&gt;"",Beg_Bal-Princ,"")</f>
        <v>4756.091433425849</v>
      </c>
    </row>
    <row r="33" spans="1:9" s="3" customFormat="1" ht="12.75" customHeight="1">
      <c r="A33" s="23">
        <f t="shared" si="0"/>
        <v>3</v>
      </c>
      <c r="B33" s="11">
        <f t="shared" si="1"/>
        <v>39675</v>
      </c>
      <c r="C33" s="25">
        <f aca="true" t="shared" si="5" ref="C33:C96">IF(Pay_Num&lt;&gt;"",I32,"")</f>
        <v>4756.091433425849</v>
      </c>
      <c r="D33" s="25">
        <f aca="true" t="shared" si="6" ref="D33:D96">IF(Pay_Num&lt;&gt;"",Scheduled_Monthly_Payment,"")</f>
        <v>158.9986632997019</v>
      </c>
      <c r="E33" s="26">
        <f aca="true" t="shared" si="7" ref="E33:E95">IF(Pay_Num&lt;&gt;"",Scheduled_Extra_Payments,"")</f>
        <v>0</v>
      </c>
      <c r="F33" s="25">
        <f t="shared" si="2"/>
        <v>158.9986632997019</v>
      </c>
      <c r="G33" s="25">
        <f t="shared" si="3"/>
        <v>123.32797754900803</v>
      </c>
      <c r="H33" s="25">
        <f aca="true" t="shared" si="8" ref="H33:H96">IF(Pay_Num&lt;&gt;"",Beg_Bal*Interest_Rate/12,"")</f>
        <v>35.67068575069386</v>
      </c>
      <c r="I33" s="25">
        <f t="shared" si="4"/>
        <v>4632.76345587684</v>
      </c>
    </row>
    <row r="34" spans="1:9" s="3" customFormat="1" ht="14.25">
      <c r="A34" s="23">
        <f t="shared" si="0"/>
        <v>4</v>
      </c>
      <c r="B34" s="11">
        <f t="shared" si="1"/>
        <v>39706</v>
      </c>
      <c r="C34" s="25">
        <f t="shared" si="5"/>
        <v>4632.76345587684</v>
      </c>
      <c r="D34" s="25">
        <f t="shared" si="6"/>
        <v>158.9986632997019</v>
      </c>
      <c r="E34" s="26">
        <f t="shared" si="7"/>
        <v>0</v>
      </c>
      <c r="F34" s="25">
        <f t="shared" si="2"/>
        <v>158.9986632997019</v>
      </c>
      <c r="G34" s="25">
        <f t="shared" si="3"/>
        <v>124.25293738062558</v>
      </c>
      <c r="H34" s="25">
        <f t="shared" si="8"/>
        <v>34.7457259190763</v>
      </c>
      <c r="I34" s="25">
        <f t="shared" si="4"/>
        <v>4508.510518496215</v>
      </c>
    </row>
    <row r="35" spans="1:9" s="3" customFormat="1" ht="14.25">
      <c r="A35" s="23">
        <f t="shared" si="0"/>
        <v>5</v>
      </c>
      <c r="B35" s="11">
        <f t="shared" si="1"/>
        <v>39736</v>
      </c>
      <c r="C35" s="25">
        <f t="shared" si="5"/>
        <v>4508.510518496215</v>
      </c>
      <c r="D35" s="25">
        <f t="shared" si="6"/>
        <v>158.9986632997019</v>
      </c>
      <c r="E35" s="26">
        <f t="shared" si="7"/>
        <v>0</v>
      </c>
      <c r="F35" s="25">
        <f t="shared" si="2"/>
        <v>158.9986632997019</v>
      </c>
      <c r="G35" s="25">
        <f t="shared" si="3"/>
        <v>125.18483441098027</v>
      </c>
      <c r="H35" s="25">
        <f t="shared" si="8"/>
        <v>33.81382888872161</v>
      </c>
      <c r="I35" s="25">
        <f t="shared" si="4"/>
        <v>4383.325684085235</v>
      </c>
    </row>
    <row r="36" spans="1:9" ht="14.25">
      <c r="A36" s="23">
        <f t="shared" si="0"/>
        <v>6</v>
      </c>
      <c r="B36" s="11">
        <f t="shared" si="1"/>
        <v>39767</v>
      </c>
      <c r="C36" s="25">
        <f>IF(Pay_Num&lt;&gt;"",I35,"")</f>
        <v>4383.325684085235</v>
      </c>
      <c r="D36" s="25">
        <f t="shared" si="6"/>
        <v>158.9986632997019</v>
      </c>
      <c r="E36" s="26">
        <f t="shared" si="7"/>
        <v>0</v>
      </c>
      <c r="F36" s="25">
        <f t="shared" si="2"/>
        <v>158.9986632997019</v>
      </c>
      <c r="G36" s="25">
        <f t="shared" si="3"/>
        <v>126.12372066906264</v>
      </c>
      <c r="H36" s="25">
        <f t="shared" si="8"/>
        <v>32.87494263063926</v>
      </c>
      <c r="I36" s="25">
        <f t="shared" si="4"/>
        <v>4257.201963416172</v>
      </c>
    </row>
    <row r="37" spans="1:9" ht="14.25">
      <c r="A37" s="23">
        <f t="shared" si="0"/>
        <v>7</v>
      </c>
      <c r="B37" s="11">
        <f t="shared" si="1"/>
        <v>39797</v>
      </c>
      <c r="C37" s="25">
        <f t="shared" si="5"/>
        <v>4257.201963416172</v>
      </c>
      <c r="D37" s="25">
        <f t="shared" si="6"/>
        <v>158.9986632997019</v>
      </c>
      <c r="E37" s="26">
        <f t="shared" si="7"/>
        <v>0</v>
      </c>
      <c r="F37" s="25">
        <f t="shared" si="2"/>
        <v>158.9986632997019</v>
      </c>
      <c r="G37" s="25">
        <f t="shared" si="3"/>
        <v>127.0696485740806</v>
      </c>
      <c r="H37" s="25">
        <f t="shared" si="8"/>
        <v>31.929014725621286</v>
      </c>
      <c r="I37" s="25">
        <f t="shared" si="4"/>
        <v>4130.132314842091</v>
      </c>
    </row>
    <row r="38" spans="1:9" ht="14.25">
      <c r="A38" s="23">
        <f t="shared" si="0"/>
        <v>8</v>
      </c>
      <c r="B38" s="11">
        <f t="shared" si="1"/>
        <v>39828</v>
      </c>
      <c r="C38" s="25">
        <f>IF(Pay_Num&lt;&gt;"",I37,"")</f>
        <v>4130.132314842091</v>
      </c>
      <c r="D38" s="25">
        <f t="shared" si="6"/>
        <v>158.9986632997019</v>
      </c>
      <c r="E38" s="26">
        <f t="shared" si="7"/>
        <v>0</v>
      </c>
      <c r="F38" s="25">
        <f t="shared" si="2"/>
        <v>158.9986632997019</v>
      </c>
      <c r="G38" s="25">
        <f t="shared" si="3"/>
        <v>128.0226709383862</v>
      </c>
      <c r="H38" s="25">
        <f t="shared" si="8"/>
        <v>30.97599236131568</v>
      </c>
      <c r="I38" s="25">
        <f t="shared" si="4"/>
        <v>4002.1096439037046</v>
      </c>
    </row>
    <row r="39" spans="1:9" ht="14.25">
      <c r="A39" s="23">
        <f t="shared" si="0"/>
        <v>9</v>
      </c>
      <c r="B39" s="11">
        <f t="shared" si="1"/>
        <v>39859</v>
      </c>
      <c r="C39" s="25">
        <f t="shared" si="5"/>
        <v>4002.1096439037046</v>
      </c>
      <c r="D39" s="25">
        <f t="shared" si="6"/>
        <v>158.9986632997019</v>
      </c>
      <c r="E39" s="26">
        <f t="shared" si="7"/>
        <v>0</v>
      </c>
      <c r="F39" s="25">
        <f t="shared" si="2"/>
        <v>158.9986632997019</v>
      </c>
      <c r="G39" s="25">
        <f t="shared" si="3"/>
        <v>128.9828409704241</v>
      </c>
      <c r="H39" s="25">
        <f t="shared" si="8"/>
        <v>30.015822329277782</v>
      </c>
      <c r="I39" s="25">
        <f t="shared" si="4"/>
        <v>3873.1268029332805</v>
      </c>
    </row>
    <row r="40" spans="1:9" ht="14.25">
      <c r="A40" s="23">
        <f t="shared" si="0"/>
        <v>10</v>
      </c>
      <c r="B40" s="11">
        <f t="shared" si="1"/>
        <v>39887</v>
      </c>
      <c r="C40" s="25">
        <f t="shared" si="5"/>
        <v>3873.1268029332805</v>
      </c>
      <c r="D40" s="25">
        <f t="shared" si="6"/>
        <v>158.9986632997019</v>
      </c>
      <c r="E40" s="26">
        <f t="shared" si="7"/>
        <v>0</v>
      </c>
      <c r="F40" s="25">
        <f t="shared" si="2"/>
        <v>158.9986632997019</v>
      </c>
      <c r="G40" s="25">
        <f t="shared" si="3"/>
        <v>129.9502122777023</v>
      </c>
      <c r="H40" s="25">
        <f t="shared" si="8"/>
        <v>29.0484510219996</v>
      </c>
      <c r="I40" s="25">
        <f t="shared" si="4"/>
        <v>3743.1765906555784</v>
      </c>
    </row>
    <row r="41" spans="1:9" ht="14.25">
      <c r="A41" s="23">
        <f t="shared" si="0"/>
        <v>11</v>
      </c>
      <c r="B41" s="11">
        <f t="shared" si="1"/>
        <v>39918</v>
      </c>
      <c r="C41" s="25">
        <f t="shared" si="5"/>
        <v>3743.1765906555784</v>
      </c>
      <c r="D41" s="25">
        <f t="shared" si="6"/>
        <v>158.9986632997019</v>
      </c>
      <c r="E41" s="26">
        <f t="shared" si="7"/>
        <v>0</v>
      </c>
      <c r="F41" s="25">
        <f t="shared" si="2"/>
        <v>158.9986632997019</v>
      </c>
      <c r="G41" s="25">
        <f t="shared" si="3"/>
        <v>130.92483886978505</v>
      </c>
      <c r="H41" s="25">
        <f t="shared" si="8"/>
        <v>28.073824429916836</v>
      </c>
      <c r="I41" s="25">
        <f t="shared" si="4"/>
        <v>3612.251751785793</v>
      </c>
    </row>
    <row r="42" spans="1:9" ht="14.25">
      <c r="A42" s="23">
        <f t="shared" si="0"/>
        <v>12</v>
      </c>
      <c r="B42" s="11">
        <f t="shared" si="1"/>
        <v>39948</v>
      </c>
      <c r="C42" s="25">
        <f t="shared" si="5"/>
        <v>3612.251751785793</v>
      </c>
      <c r="D42" s="25">
        <f t="shared" si="6"/>
        <v>158.9986632997019</v>
      </c>
      <c r="E42" s="26">
        <f t="shared" si="7"/>
        <v>0</v>
      </c>
      <c r="F42" s="25">
        <f t="shared" si="2"/>
        <v>158.9986632997019</v>
      </c>
      <c r="G42" s="25">
        <f t="shared" si="3"/>
        <v>131.90677516130845</v>
      </c>
      <c r="H42" s="25">
        <f t="shared" si="8"/>
        <v>27.091888138393447</v>
      </c>
      <c r="I42" s="25">
        <f t="shared" si="4"/>
        <v>3480.344976624485</v>
      </c>
    </row>
    <row r="43" spans="1:9" ht="14.25">
      <c r="A43" s="23">
        <f t="shared" si="0"/>
        <v>13</v>
      </c>
      <c r="B43" s="11">
        <f t="shared" si="1"/>
        <v>39979</v>
      </c>
      <c r="C43" s="25">
        <f t="shared" si="5"/>
        <v>3480.344976624485</v>
      </c>
      <c r="D43" s="25">
        <f t="shared" si="6"/>
        <v>158.9986632997019</v>
      </c>
      <c r="E43" s="26">
        <f t="shared" si="7"/>
        <v>0</v>
      </c>
      <c r="F43" s="25">
        <f t="shared" si="2"/>
        <v>158.9986632997019</v>
      </c>
      <c r="G43" s="25">
        <f t="shared" si="3"/>
        <v>132.89607597501825</v>
      </c>
      <c r="H43" s="25">
        <f t="shared" si="8"/>
        <v>26.102587324683636</v>
      </c>
      <c r="I43" s="25">
        <f t="shared" si="4"/>
        <v>3347.4489006494664</v>
      </c>
    </row>
    <row r="44" spans="1:9" ht="14.25">
      <c r="A44" s="23">
        <f t="shared" si="0"/>
        <v>14</v>
      </c>
      <c r="B44" s="11">
        <f t="shared" si="1"/>
        <v>40009</v>
      </c>
      <c r="C44" s="25">
        <f t="shared" si="5"/>
        <v>3347.4489006494664</v>
      </c>
      <c r="D44" s="25">
        <f t="shared" si="6"/>
        <v>158.9986632997019</v>
      </c>
      <c r="E44" s="26">
        <f t="shared" si="7"/>
        <v>0</v>
      </c>
      <c r="F44" s="25">
        <f t="shared" si="2"/>
        <v>158.9986632997019</v>
      </c>
      <c r="G44" s="25">
        <f t="shared" si="3"/>
        <v>133.8927965448309</v>
      </c>
      <c r="H44" s="25">
        <f t="shared" si="8"/>
        <v>25.105866754871</v>
      </c>
      <c r="I44" s="25">
        <f t="shared" si="4"/>
        <v>3213.5561041046353</v>
      </c>
    </row>
    <row r="45" spans="1:9" ht="14.25">
      <c r="A45" s="23">
        <f t="shared" si="0"/>
        <v>15</v>
      </c>
      <c r="B45" s="11">
        <f t="shared" si="1"/>
        <v>40040</v>
      </c>
      <c r="C45" s="25">
        <f t="shared" si="5"/>
        <v>3213.5561041046353</v>
      </c>
      <c r="D45" s="25">
        <f t="shared" si="6"/>
        <v>158.9986632997019</v>
      </c>
      <c r="E45" s="26">
        <f t="shared" si="7"/>
        <v>0</v>
      </c>
      <c r="F45" s="25">
        <f t="shared" si="2"/>
        <v>158.9986632997019</v>
      </c>
      <c r="G45" s="25">
        <f t="shared" si="3"/>
        <v>134.89699251891713</v>
      </c>
      <c r="H45" s="25">
        <f t="shared" si="8"/>
        <v>24.10167078078476</v>
      </c>
      <c r="I45" s="25">
        <f t="shared" si="4"/>
        <v>3078.659111585718</v>
      </c>
    </row>
    <row r="46" spans="1:9" ht="14.25">
      <c r="A46" s="23">
        <f t="shared" si="0"/>
        <v>16</v>
      </c>
      <c r="B46" s="11">
        <f t="shared" si="1"/>
        <v>40071</v>
      </c>
      <c r="C46" s="25">
        <f t="shared" si="5"/>
        <v>3078.659111585718</v>
      </c>
      <c r="D46" s="25">
        <f t="shared" si="6"/>
        <v>158.9986632997019</v>
      </c>
      <c r="E46" s="26">
        <f t="shared" si="7"/>
        <v>0</v>
      </c>
      <c r="F46" s="25">
        <f t="shared" si="2"/>
        <v>158.9986632997019</v>
      </c>
      <c r="G46" s="25">
        <f t="shared" si="3"/>
        <v>135.90871996280902</v>
      </c>
      <c r="H46" s="25">
        <f t="shared" si="8"/>
        <v>23.089943336892887</v>
      </c>
      <c r="I46" s="25">
        <f t="shared" si="4"/>
        <v>2942.7503916229093</v>
      </c>
    </row>
    <row r="47" spans="1:9" ht="14.25">
      <c r="A47" s="23">
        <f t="shared" si="0"/>
        <v>17</v>
      </c>
      <c r="B47" s="11">
        <f t="shared" si="1"/>
        <v>40101</v>
      </c>
      <c r="C47" s="25">
        <f t="shared" si="5"/>
        <v>2942.7503916229093</v>
      </c>
      <c r="D47" s="25">
        <f t="shared" si="6"/>
        <v>158.9986632997019</v>
      </c>
      <c r="E47" s="26">
        <f t="shared" si="7"/>
        <v>0</v>
      </c>
      <c r="F47" s="25">
        <f t="shared" si="2"/>
        <v>158.9986632997019</v>
      </c>
      <c r="G47" s="25">
        <f t="shared" si="3"/>
        <v>136.92803536253007</v>
      </c>
      <c r="H47" s="25">
        <f t="shared" si="8"/>
        <v>22.07062793717182</v>
      </c>
      <c r="I47" s="25">
        <f t="shared" si="4"/>
        <v>2805.8223562603794</v>
      </c>
    </row>
    <row r="48" spans="1:9" ht="14.25">
      <c r="A48" s="23">
        <f t="shared" si="0"/>
        <v>18</v>
      </c>
      <c r="B48" s="11">
        <f t="shared" si="1"/>
        <v>40132</v>
      </c>
      <c r="C48" s="25">
        <f t="shared" si="5"/>
        <v>2805.8223562603794</v>
      </c>
      <c r="D48" s="25">
        <f t="shared" si="6"/>
        <v>158.9986632997019</v>
      </c>
      <c r="E48" s="26">
        <f t="shared" si="7"/>
        <v>0</v>
      </c>
      <c r="F48" s="25">
        <f t="shared" si="2"/>
        <v>158.9986632997019</v>
      </c>
      <c r="G48" s="25">
        <f t="shared" si="3"/>
        <v>137.95499562774904</v>
      </c>
      <c r="H48" s="25">
        <f t="shared" si="8"/>
        <v>21.043667671952843</v>
      </c>
      <c r="I48" s="25">
        <f t="shared" si="4"/>
        <v>2667.86736063263</v>
      </c>
    </row>
    <row r="49" spans="1:9" ht="14.25">
      <c r="A49" s="23">
        <f t="shared" si="0"/>
        <v>19</v>
      </c>
      <c r="B49" s="11">
        <f t="shared" si="1"/>
        <v>40162</v>
      </c>
      <c r="C49" s="25">
        <f t="shared" si="5"/>
        <v>2667.86736063263</v>
      </c>
      <c r="D49" s="25">
        <f t="shared" si="6"/>
        <v>158.9986632997019</v>
      </c>
      <c r="E49" s="26">
        <f t="shared" si="7"/>
        <v>0</v>
      </c>
      <c r="F49" s="25">
        <f t="shared" si="2"/>
        <v>158.9986632997019</v>
      </c>
      <c r="G49" s="25">
        <f t="shared" si="3"/>
        <v>138.98965809495718</v>
      </c>
      <c r="H49" s="25">
        <f t="shared" si="8"/>
        <v>20.009005204744724</v>
      </c>
      <c r="I49" s="25">
        <f t="shared" si="4"/>
        <v>2528.877702537673</v>
      </c>
    </row>
    <row r="50" spans="1:9" ht="14.25">
      <c r="A50" s="23">
        <f t="shared" si="0"/>
        <v>20</v>
      </c>
      <c r="B50" s="11">
        <f t="shared" si="1"/>
        <v>40193</v>
      </c>
      <c r="C50" s="25">
        <f t="shared" si="5"/>
        <v>2528.877702537673</v>
      </c>
      <c r="D50" s="25">
        <f t="shared" si="6"/>
        <v>158.9986632997019</v>
      </c>
      <c r="E50" s="26">
        <f t="shared" si="7"/>
        <v>0</v>
      </c>
      <c r="F50" s="25">
        <f t="shared" si="2"/>
        <v>158.9986632997019</v>
      </c>
      <c r="G50" s="25">
        <f t="shared" si="3"/>
        <v>140.03208053066933</v>
      </c>
      <c r="H50" s="25">
        <f t="shared" si="8"/>
        <v>18.966582769032545</v>
      </c>
      <c r="I50" s="25">
        <f t="shared" si="4"/>
        <v>2388.845622007004</v>
      </c>
    </row>
    <row r="51" spans="1:9" ht="14.25">
      <c r="A51" s="23">
        <f t="shared" si="0"/>
        <v>21</v>
      </c>
      <c r="B51" s="11">
        <f t="shared" si="1"/>
        <v>40224</v>
      </c>
      <c r="C51" s="25">
        <f t="shared" si="5"/>
        <v>2388.845622007004</v>
      </c>
      <c r="D51" s="25">
        <f t="shared" si="6"/>
        <v>158.9986632997019</v>
      </c>
      <c r="E51" s="26">
        <f t="shared" si="7"/>
        <v>0</v>
      </c>
      <c r="F51" s="25">
        <f t="shared" si="2"/>
        <v>158.9986632997019</v>
      </c>
      <c r="G51" s="25">
        <f t="shared" si="3"/>
        <v>141.08232113464936</v>
      </c>
      <c r="H51" s="25">
        <f t="shared" si="8"/>
        <v>17.91634216505253</v>
      </c>
      <c r="I51" s="25">
        <f t="shared" si="4"/>
        <v>2247.7633008723546</v>
      </c>
    </row>
    <row r="52" spans="1:9" ht="14.25">
      <c r="A52" s="23">
        <f t="shared" si="0"/>
        <v>22</v>
      </c>
      <c r="B52" s="11">
        <f t="shared" si="1"/>
        <v>40252</v>
      </c>
      <c r="C52" s="25">
        <f t="shared" si="5"/>
        <v>2247.7633008723546</v>
      </c>
      <c r="D52" s="25">
        <f t="shared" si="6"/>
        <v>158.9986632997019</v>
      </c>
      <c r="E52" s="26">
        <f t="shared" si="7"/>
        <v>0</v>
      </c>
      <c r="F52" s="25">
        <f t="shared" si="2"/>
        <v>158.9986632997019</v>
      </c>
      <c r="G52" s="25">
        <f t="shared" si="3"/>
        <v>142.14043854315923</v>
      </c>
      <c r="H52" s="25">
        <f t="shared" si="8"/>
        <v>16.858224756542658</v>
      </c>
      <c r="I52" s="25">
        <f t="shared" si="4"/>
        <v>2105.6228623291954</v>
      </c>
    </row>
    <row r="53" spans="1:9" ht="14.25">
      <c r="A53" s="23">
        <f t="shared" si="0"/>
        <v>23</v>
      </c>
      <c r="B53" s="11">
        <f t="shared" si="1"/>
        <v>40283</v>
      </c>
      <c r="C53" s="25">
        <f t="shared" si="5"/>
        <v>2105.6228623291954</v>
      </c>
      <c r="D53" s="25">
        <f t="shared" si="6"/>
        <v>158.9986632997019</v>
      </c>
      <c r="E53" s="26">
        <f t="shared" si="7"/>
        <v>0</v>
      </c>
      <c r="F53" s="25">
        <f t="shared" si="2"/>
        <v>158.9986632997019</v>
      </c>
      <c r="G53" s="25">
        <f t="shared" si="3"/>
        <v>143.20649183223293</v>
      </c>
      <c r="H53" s="25">
        <f t="shared" si="8"/>
        <v>15.792171467468966</v>
      </c>
      <c r="I53" s="25">
        <f t="shared" si="4"/>
        <v>1962.4163704969624</v>
      </c>
    </row>
    <row r="54" spans="1:9" ht="14.25">
      <c r="A54" s="23">
        <f t="shared" si="0"/>
        <v>24</v>
      </c>
      <c r="B54" s="11">
        <f t="shared" si="1"/>
        <v>40313</v>
      </c>
      <c r="C54" s="25">
        <f t="shared" si="5"/>
        <v>1962.4163704969624</v>
      </c>
      <c r="D54" s="25">
        <f t="shared" si="6"/>
        <v>158.9986632997019</v>
      </c>
      <c r="E54" s="26">
        <f t="shared" si="7"/>
        <v>0</v>
      </c>
      <c r="F54" s="25">
        <f t="shared" si="2"/>
        <v>158.9986632997019</v>
      </c>
      <c r="G54" s="25">
        <f t="shared" si="3"/>
        <v>144.28054052097468</v>
      </c>
      <c r="H54" s="25">
        <f t="shared" si="8"/>
        <v>14.718122778727219</v>
      </c>
      <c r="I54" s="25">
        <f t="shared" si="4"/>
        <v>1818.1358299759877</v>
      </c>
    </row>
    <row r="55" spans="1:9" ht="14.25">
      <c r="A55" s="23">
        <f t="shared" si="0"/>
        <v>25</v>
      </c>
      <c r="B55" s="11">
        <f t="shared" si="1"/>
        <v>40344</v>
      </c>
      <c r="C55" s="25">
        <f t="shared" si="5"/>
        <v>1818.1358299759877</v>
      </c>
      <c r="D55" s="25">
        <f t="shared" si="6"/>
        <v>158.9986632997019</v>
      </c>
      <c r="E55" s="26">
        <f t="shared" si="7"/>
        <v>0</v>
      </c>
      <c r="F55" s="25">
        <f t="shared" si="2"/>
        <v>158.9986632997019</v>
      </c>
      <c r="G55" s="25">
        <f t="shared" si="3"/>
        <v>145.36264457488198</v>
      </c>
      <c r="H55" s="25">
        <f t="shared" si="8"/>
        <v>13.636018724819907</v>
      </c>
      <c r="I55" s="25">
        <f t="shared" si="4"/>
        <v>1672.7731854011058</v>
      </c>
    </row>
    <row r="56" spans="1:9" ht="14.25">
      <c r="A56" s="23">
        <f t="shared" si="0"/>
        <v>26</v>
      </c>
      <c r="B56" s="11">
        <f t="shared" si="1"/>
        <v>40374</v>
      </c>
      <c r="C56" s="25">
        <f t="shared" si="5"/>
        <v>1672.7731854011058</v>
      </c>
      <c r="D56" s="25">
        <f t="shared" si="6"/>
        <v>158.9986632997019</v>
      </c>
      <c r="E56" s="26">
        <f t="shared" si="7"/>
        <v>0</v>
      </c>
      <c r="F56" s="25">
        <f t="shared" si="2"/>
        <v>158.9986632997019</v>
      </c>
      <c r="G56" s="25">
        <f t="shared" si="3"/>
        <v>146.45286440919358</v>
      </c>
      <c r="H56" s="25">
        <f t="shared" si="8"/>
        <v>12.545798890508294</v>
      </c>
      <c r="I56" s="25">
        <f t="shared" si="4"/>
        <v>1526.3203209919122</v>
      </c>
    </row>
    <row r="57" spans="1:9" ht="14.25">
      <c r="A57" s="23">
        <f t="shared" si="0"/>
        <v>27</v>
      </c>
      <c r="B57" s="11">
        <f t="shared" si="1"/>
        <v>40405</v>
      </c>
      <c r="C57" s="25">
        <f t="shared" si="5"/>
        <v>1526.3203209919122</v>
      </c>
      <c r="D57" s="25">
        <f t="shared" si="6"/>
        <v>158.9986632997019</v>
      </c>
      <c r="E57" s="26">
        <f t="shared" si="7"/>
        <v>0</v>
      </c>
      <c r="F57" s="25">
        <f t="shared" si="2"/>
        <v>158.9986632997019</v>
      </c>
      <c r="G57" s="25">
        <f t="shared" si="3"/>
        <v>147.55126089226255</v>
      </c>
      <c r="H57" s="25">
        <f t="shared" si="8"/>
        <v>11.447402407439341</v>
      </c>
      <c r="I57" s="25">
        <f t="shared" si="4"/>
        <v>1378.7690600996498</v>
      </c>
    </row>
    <row r="58" spans="1:9" ht="14.25">
      <c r="A58" s="23">
        <f t="shared" si="0"/>
        <v>28</v>
      </c>
      <c r="B58" s="11">
        <f t="shared" si="1"/>
        <v>40436</v>
      </c>
      <c r="C58" s="25">
        <f t="shared" si="5"/>
        <v>1378.7690600996498</v>
      </c>
      <c r="D58" s="25">
        <f t="shared" si="6"/>
        <v>158.9986632997019</v>
      </c>
      <c r="E58" s="26">
        <f t="shared" si="7"/>
        <v>0</v>
      </c>
      <c r="F58" s="25">
        <f t="shared" si="2"/>
        <v>158.9986632997019</v>
      </c>
      <c r="G58" s="25">
        <f t="shared" si="3"/>
        <v>148.65789534895453</v>
      </c>
      <c r="H58" s="25">
        <f t="shared" si="8"/>
        <v>10.340767950747372</v>
      </c>
      <c r="I58" s="25">
        <f t="shared" si="4"/>
        <v>1230.1111647506953</v>
      </c>
    </row>
    <row r="59" spans="1:9" ht="14.25">
      <c r="A59" s="23">
        <f t="shared" si="0"/>
        <v>29</v>
      </c>
      <c r="B59" s="11">
        <f t="shared" si="1"/>
        <v>40466</v>
      </c>
      <c r="C59" s="25">
        <f t="shared" si="5"/>
        <v>1230.1111647506953</v>
      </c>
      <c r="D59" s="25">
        <f t="shared" si="6"/>
        <v>158.9986632997019</v>
      </c>
      <c r="E59" s="26">
        <f t="shared" si="7"/>
        <v>0</v>
      </c>
      <c r="F59" s="25">
        <f t="shared" si="2"/>
        <v>158.9986632997019</v>
      </c>
      <c r="G59" s="25">
        <f t="shared" si="3"/>
        <v>149.77282956407169</v>
      </c>
      <c r="H59" s="25">
        <f t="shared" si="8"/>
        <v>9.225833735630214</v>
      </c>
      <c r="I59" s="25">
        <f t="shared" si="4"/>
        <v>1080.3383351866237</v>
      </c>
    </row>
    <row r="60" spans="1:9" ht="14.25">
      <c r="A60" s="23">
        <f t="shared" si="0"/>
        <v>30</v>
      </c>
      <c r="B60" s="11">
        <f t="shared" si="1"/>
        <v>40497</v>
      </c>
      <c r="C60" s="25">
        <f t="shared" si="5"/>
        <v>1080.3383351866237</v>
      </c>
      <c r="D60" s="25">
        <f t="shared" si="6"/>
        <v>158.9986632997019</v>
      </c>
      <c r="E60" s="26">
        <f t="shared" si="7"/>
        <v>0</v>
      </c>
      <c r="F60" s="25">
        <f t="shared" si="2"/>
        <v>158.9986632997019</v>
      </c>
      <c r="G60" s="25">
        <f t="shared" si="3"/>
        <v>150.8961257858022</v>
      </c>
      <c r="H60" s="25">
        <f t="shared" si="8"/>
        <v>8.102537513899678</v>
      </c>
      <c r="I60" s="25">
        <f t="shared" si="4"/>
        <v>929.4422094008214</v>
      </c>
    </row>
    <row r="61" spans="1:9" ht="14.25">
      <c r="A61" s="23">
        <f t="shared" si="0"/>
        <v>31</v>
      </c>
      <c r="B61" s="11">
        <f t="shared" si="1"/>
        <v>40527</v>
      </c>
      <c r="C61" s="25">
        <f t="shared" si="5"/>
        <v>929.4422094008214</v>
      </c>
      <c r="D61" s="25">
        <f t="shared" si="6"/>
        <v>158.9986632997019</v>
      </c>
      <c r="E61" s="26">
        <f t="shared" si="7"/>
        <v>0</v>
      </c>
      <c r="F61" s="25">
        <f t="shared" si="2"/>
        <v>158.9986632997019</v>
      </c>
      <c r="G61" s="25">
        <f t="shared" si="3"/>
        <v>152.02784672919572</v>
      </c>
      <c r="H61" s="25">
        <f t="shared" si="8"/>
        <v>6.97081657050616</v>
      </c>
      <c r="I61" s="25">
        <f t="shared" si="4"/>
        <v>777.4143626716257</v>
      </c>
    </row>
    <row r="62" spans="1:9" ht="14.25">
      <c r="A62" s="23">
        <f t="shared" si="0"/>
        <v>32</v>
      </c>
      <c r="B62" s="11">
        <f t="shared" si="1"/>
        <v>40558</v>
      </c>
      <c r="C62" s="25">
        <f t="shared" si="5"/>
        <v>777.4143626716257</v>
      </c>
      <c r="D62" s="25">
        <f t="shared" si="6"/>
        <v>158.9986632997019</v>
      </c>
      <c r="E62" s="26">
        <f t="shared" si="7"/>
        <v>0</v>
      </c>
      <c r="F62" s="25">
        <f t="shared" si="2"/>
        <v>158.9986632997019</v>
      </c>
      <c r="G62" s="25">
        <f t="shared" si="3"/>
        <v>153.1680555796647</v>
      </c>
      <c r="H62" s="25">
        <f t="shared" si="8"/>
        <v>5.830607720037192</v>
      </c>
      <c r="I62" s="25">
        <f t="shared" si="4"/>
        <v>624.246307091961</v>
      </c>
    </row>
    <row r="63" spans="1:9" ht="14.25">
      <c r="A63" s="23">
        <f t="shared" si="0"/>
        <v>33</v>
      </c>
      <c r="B63" s="11">
        <f t="shared" si="1"/>
        <v>40589</v>
      </c>
      <c r="C63" s="25">
        <f t="shared" si="5"/>
        <v>624.246307091961</v>
      </c>
      <c r="D63" s="25">
        <f t="shared" si="6"/>
        <v>158.9986632997019</v>
      </c>
      <c r="E63" s="26">
        <f t="shared" si="7"/>
        <v>0</v>
      </c>
      <c r="F63" s="25">
        <f t="shared" si="2"/>
        <v>158.9986632997019</v>
      </c>
      <c r="G63" s="25">
        <f t="shared" si="3"/>
        <v>154.3168159965122</v>
      </c>
      <c r="H63" s="25">
        <f t="shared" si="8"/>
        <v>4.6818473031897065</v>
      </c>
      <c r="I63" s="25">
        <f t="shared" si="4"/>
        <v>469.9294910954487</v>
      </c>
    </row>
    <row r="64" spans="1:9" ht="14.25">
      <c r="A64" s="23">
        <f t="shared" si="0"/>
        <v>34</v>
      </c>
      <c r="B64" s="11">
        <f t="shared" si="1"/>
        <v>40617</v>
      </c>
      <c r="C64" s="25">
        <f t="shared" si="5"/>
        <v>469.9294910954487</v>
      </c>
      <c r="D64" s="25">
        <f t="shared" si="6"/>
        <v>158.9986632997019</v>
      </c>
      <c r="E64" s="26">
        <f t="shared" si="7"/>
        <v>0</v>
      </c>
      <c r="F64" s="25">
        <f t="shared" si="2"/>
        <v>158.9986632997019</v>
      </c>
      <c r="G64" s="25">
        <f t="shared" si="3"/>
        <v>155.47419211648602</v>
      </c>
      <c r="H64" s="25">
        <f t="shared" si="8"/>
        <v>3.5244711832158653</v>
      </c>
      <c r="I64" s="25">
        <f t="shared" si="4"/>
        <v>314.4552989789627</v>
      </c>
    </row>
    <row r="65" spans="1:9" ht="14.25">
      <c r="A65" s="23">
        <f t="shared" si="0"/>
        <v>35</v>
      </c>
      <c r="B65" s="11">
        <f t="shared" si="1"/>
        <v>40648</v>
      </c>
      <c r="C65" s="25">
        <f t="shared" si="5"/>
        <v>314.4552989789627</v>
      </c>
      <c r="D65" s="25">
        <f t="shared" si="6"/>
        <v>158.9986632997019</v>
      </c>
      <c r="E65" s="26">
        <f t="shared" si="7"/>
        <v>0</v>
      </c>
      <c r="F65" s="25">
        <f t="shared" si="2"/>
        <v>158.9986632997019</v>
      </c>
      <c r="G65" s="25">
        <f t="shared" si="3"/>
        <v>156.64024855735966</v>
      </c>
      <c r="H65" s="25">
        <f t="shared" si="8"/>
        <v>2.35841474234222</v>
      </c>
      <c r="I65" s="25">
        <f t="shared" si="4"/>
        <v>157.81505042160302</v>
      </c>
    </row>
    <row r="66" spans="1:9" ht="14.25">
      <c r="A66" s="23">
        <f t="shared" si="0"/>
        <v>36</v>
      </c>
      <c r="B66" s="11">
        <f t="shared" si="1"/>
        <v>40678</v>
      </c>
      <c r="C66" s="25">
        <f t="shared" si="5"/>
        <v>157.81505042160302</v>
      </c>
      <c r="D66" s="25">
        <f t="shared" si="6"/>
        <v>158.9986632997019</v>
      </c>
      <c r="E66" s="26">
        <f t="shared" si="7"/>
        <v>0</v>
      </c>
      <c r="F66" s="25">
        <f t="shared" si="2"/>
        <v>158.9986632997019</v>
      </c>
      <c r="G66" s="25">
        <f t="shared" si="3"/>
        <v>157.81505042153987</v>
      </c>
      <c r="H66" s="25">
        <f t="shared" si="8"/>
        <v>1.1836128781620225</v>
      </c>
      <c r="I66" s="25">
        <f t="shared" si="4"/>
        <v>6.31530383543577E-11</v>
      </c>
    </row>
    <row r="67" spans="1:9" ht="14.25">
      <c r="A67" s="23">
        <f t="shared" si="0"/>
        <v>37</v>
      </c>
      <c r="B67" s="11">
        <f t="shared" si="1"/>
        <v>40709</v>
      </c>
      <c r="C67" s="25">
        <f t="shared" si="5"/>
        <v>6.31530383543577E-11</v>
      </c>
      <c r="D67" s="25">
        <f t="shared" si="6"/>
        <v>158.9986632997019</v>
      </c>
      <c r="E67" s="26">
        <f t="shared" si="7"/>
        <v>0</v>
      </c>
      <c r="F67" s="25">
        <f t="shared" si="2"/>
        <v>158.9986632997019</v>
      </c>
      <c r="G67" s="25">
        <f t="shared" si="3"/>
        <v>158.9986632997014</v>
      </c>
      <c r="H67" s="25">
        <f t="shared" si="8"/>
        <v>4.736477876576828E-13</v>
      </c>
      <c r="I67" s="25">
        <f t="shared" si="4"/>
        <v>-158.99866329963825</v>
      </c>
    </row>
    <row r="68" spans="1:9" ht="14.25">
      <c r="A68" s="23">
        <f t="shared" si="0"/>
        <v>38</v>
      </c>
      <c r="B68" s="11">
        <f t="shared" si="1"/>
        <v>40739</v>
      </c>
      <c r="C68" s="25">
        <f t="shared" si="5"/>
        <v>-158.99866329963825</v>
      </c>
      <c r="D68" s="25">
        <f t="shared" si="6"/>
        <v>158.9986632997019</v>
      </c>
      <c r="E68" s="26">
        <f t="shared" si="7"/>
        <v>0</v>
      </c>
      <c r="F68" s="25">
        <f t="shared" si="2"/>
        <v>158.9986632997019</v>
      </c>
      <c r="G68" s="25">
        <f t="shared" si="3"/>
        <v>160.19115327444916</v>
      </c>
      <c r="H68" s="25">
        <f t="shared" si="8"/>
        <v>-1.1924899747472868</v>
      </c>
      <c r="I68" s="25">
        <f t="shared" si="4"/>
        <v>-319.18981657408744</v>
      </c>
    </row>
    <row r="69" spans="1:9" ht="14.25">
      <c r="A69" s="23">
        <f t="shared" si="0"/>
        <v>39</v>
      </c>
      <c r="B69" s="11">
        <f t="shared" si="1"/>
        <v>40770</v>
      </c>
      <c r="C69" s="25">
        <f t="shared" si="5"/>
        <v>-319.18981657408744</v>
      </c>
      <c r="D69" s="25">
        <f t="shared" si="6"/>
        <v>158.9986632997019</v>
      </c>
      <c r="E69" s="26">
        <f t="shared" si="7"/>
        <v>0</v>
      </c>
      <c r="F69" s="25">
        <f t="shared" si="2"/>
        <v>158.9986632997019</v>
      </c>
      <c r="G69" s="25">
        <f t="shared" si="3"/>
        <v>161.39258692400753</v>
      </c>
      <c r="H69" s="25">
        <f t="shared" si="8"/>
        <v>-2.3939236243056556</v>
      </c>
      <c r="I69" s="25">
        <f t="shared" si="4"/>
        <v>-480.582403498095</v>
      </c>
    </row>
    <row r="70" spans="1:9" ht="14.25">
      <c r="A70" s="23">
        <f t="shared" si="0"/>
        <v>40</v>
      </c>
      <c r="B70" s="11">
        <f t="shared" si="1"/>
        <v>40801</v>
      </c>
      <c r="C70" s="25">
        <f t="shared" si="5"/>
        <v>-480.582403498095</v>
      </c>
      <c r="D70" s="25">
        <f t="shared" si="6"/>
        <v>158.9986632997019</v>
      </c>
      <c r="E70" s="26">
        <f t="shared" si="7"/>
        <v>0</v>
      </c>
      <c r="F70" s="25">
        <f t="shared" si="2"/>
        <v>158.9986632997019</v>
      </c>
      <c r="G70" s="25">
        <f t="shared" si="3"/>
        <v>162.6030313259376</v>
      </c>
      <c r="H70" s="25">
        <f t="shared" si="8"/>
        <v>-3.6043680262357127</v>
      </c>
      <c r="I70" s="25">
        <f t="shared" si="4"/>
        <v>-643.1854348240327</v>
      </c>
    </row>
    <row r="71" spans="1:9" ht="14.25">
      <c r="A71" s="23">
        <f t="shared" si="0"/>
        <v>41</v>
      </c>
      <c r="B71" s="11">
        <f t="shared" si="1"/>
        <v>40831</v>
      </c>
      <c r="C71" s="25">
        <f t="shared" si="5"/>
        <v>-643.1854348240327</v>
      </c>
      <c r="D71" s="25">
        <f t="shared" si="6"/>
        <v>158.9986632997019</v>
      </c>
      <c r="E71" s="26">
        <f t="shared" si="7"/>
        <v>0</v>
      </c>
      <c r="F71" s="25">
        <f t="shared" si="2"/>
        <v>158.9986632997019</v>
      </c>
      <c r="G71" s="25">
        <f t="shared" si="3"/>
        <v>163.82255406088214</v>
      </c>
      <c r="H71" s="25">
        <f t="shared" si="8"/>
        <v>-4.823890761180245</v>
      </c>
      <c r="I71" s="25">
        <f t="shared" si="4"/>
        <v>-807.0079888849148</v>
      </c>
    </row>
    <row r="72" spans="1:9" ht="14.25">
      <c r="A72" s="23">
        <f t="shared" si="0"/>
        <v>42</v>
      </c>
      <c r="B72" s="11">
        <f t="shared" si="1"/>
        <v>40862</v>
      </c>
      <c r="C72" s="25">
        <f t="shared" si="5"/>
        <v>-807.0079888849148</v>
      </c>
      <c r="D72" s="25">
        <f t="shared" si="6"/>
        <v>158.9986632997019</v>
      </c>
      <c r="E72" s="26">
        <f t="shared" si="7"/>
        <v>0</v>
      </c>
      <c r="F72" s="25">
        <f t="shared" si="2"/>
        <v>158.9986632997019</v>
      </c>
      <c r="G72" s="25">
        <f t="shared" si="3"/>
        <v>165.05122321633874</v>
      </c>
      <c r="H72" s="25">
        <f t="shared" si="8"/>
        <v>-6.05255991663686</v>
      </c>
      <c r="I72" s="25">
        <f t="shared" si="4"/>
        <v>-972.0592121012535</v>
      </c>
    </row>
    <row r="73" spans="1:9" ht="14.25">
      <c r="A73" s="23">
        <f t="shared" si="0"/>
        <v>43</v>
      </c>
      <c r="B73" s="11">
        <f t="shared" si="1"/>
        <v>40892</v>
      </c>
      <c r="C73" s="25">
        <f t="shared" si="5"/>
        <v>-972.0592121012535</v>
      </c>
      <c r="D73" s="25">
        <f t="shared" si="6"/>
        <v>158.9986632997019</v>
      </c>
      <c r="E73" s="26">
        <f t="shared" si="7"/>
        <v>0</v>
      </c>
      <c r="F73" s="25">
        <f t="shared" si="2"/>
        <v>158.9986632997019</v>
      </c>
      <c r="G73" s="25">
        <f t="shared" si="3"/>
        <v>166.28910739046128</v>
      </c>
      <c r="H73" s="25">
        <f t="shared" si="8"/>
        <v>-7.290444090759401</v>
      </c>
      <c r="I73" s="25">
        <f t="shared" si="4"/>
        <v>-1138.3483194917148</v>
      </c>
    </row>
    <row r="74" spans="1:9" ht="14.25">
      <c r="A74" s="23">
        <f t="shared" si="0"/>
        <v>44</v>
      </c>
      <c r="B74" s="11">
        <f t="shared" si="1"/>
        <v>40923</v>
      </c>
      <c r="C74" s="25">
        <f t="shared" si="5"/>
        <v>-1138.3483194917148</v>
      </c>
      <c r="D74" s="25">
        <f t="shared" si="6"/>
        <v>158.9986632997019</v>
      </c>
      <c r="E74" s="26">
        <f t="shared" si="7"/>
        <v>0</v>
      </c>
      <c r="F74" s="25">
        <f t="shared" si="2"/>
        <v>158.9986632997019</v>
      </c>
      <c r="G74" s="25">
        <f t="shared" si="3"/>
        <v>167.53627569588974</v>
      </c>
      <c r="H74" s="25">
        <f t="shared" si="8"/>
        <v>-8.53761239618786</v>
      </c>
      <c r="I74" s="25">
        <f t="shared" si="4"/>
        <v>-1305.8845951876046</v>
      </c>
    </row>
    <row r="75" spans="1:9" ht="14.25">
      <c r="A75" s="23">
        <f t="shared" si="0"/>
        <v>45</v>
      </c>
      <c r="B75" s="11">
        <f t="shared" si="1"/>
        <v>40954</v>
      </c>
      <c r="C75" s="25">
        <f t="shared" si="5"/>
        <v>-1305.8845951876046</v>
      </c>
      <c r="D75" s="25">
        <f t="shared" si="6"/>
        <v>158.9986632997019</v>
      </c>
      <c r="E75" s="26">
        <f t="shared" si="7"/>
        <v>0</v>
      </c>
      <c r="F75" s="25">
        <f t="shared" si="2"/>
        <v>158.9986632997019</v>
      </c>
      <c r="G75" s="25">
        <f t="shared" si="3"/>
        <v>168.79279776360892</v>
      </c>
      <c r="H75" s="25">
        <f t="shared" si="8"/>
        <v>-9.794134463907033</v>
      </c>
      <c r="I75" s="25">
        <f t="shared" si="4"/>
        <v>-1474.6773929512135</v>
      </c>
    </row>
    <row r="76" spans="1:9" ht="14.25">
      <c r="A76" s="23">
        <f t="shared" si="0"/>
        <v>46</v>
      </c>
      <c r="B76" s="11">
        <f t="shared" si="1"/>
        <v>40983</v>
      </c>
      <c r="C76" s="25">
        <f t="shared" si="5"/>
        <v>-1474.6773929512135</v>
      </c>
      <c r="D76" s="25">
        <f t="shared" si="6"/>
        <v>158.9986632997019</v>
      </c>
      <c r="E76" s="26">
        <f t="shared" si="7"/>
        <v>0</v>
      </c>
      <c r="F76" s="25">
        <f t="shared" si="2"/>
        <v>158.9986632997019</v>
      </c>
      <c r="G76" s="25">
        <f t="shared" si="3"/>
        <v>170.058743746836</v>
      </c>
      <c r="H76" s="25">
        <f t="shared" si="8"/>
        <v>-11.0600804471341</v>
      </c>
      <c r="I76" s="25">
        <f t="shared" si="4"/>
        <v>-1644.7361366980494</v>
      </c>
    </row>
    <row r="77" spans="1:9" ht="14.25">
      <c r="A77" s="23">
        <f t="shared" si="0"/>
        <v>47</v>
      </c>
      <c r="B77" s="11">
        <f t="shared" si="1"/>
        <v>41014</v>
      </c>
      <c r="C77" s="25">
        <f t="shared" si="5"/>
        <v>-1644.7361366980494</v>
      </c>
      <c r="D77" s="25">
        <f t="shared" si="6"/>
        <v>158.9986632997019</v>
      </c>
      <c r="E77" s="26">
        <f t="shared" si="7"/>
        <v>0</v>
      </c>
      <c r="F77" s="25">
        <f t="shared" si="2"/>
        <v>158.9986632997019</v>
      </c>
      <c r="G77" s="25">
        <f t="shared" si="3"/>
        <v>171.33418432493727</v>
      </c>
      <c r="H77" s="25">
        <f t="shared" si="8"/>
        <v>-12.335521025235371</v>
      </c>
      <c r="I77" s="25">
        <f t="shared" si="4"/>
        <v>-1816.0703210229867</v>
      </c>
    </row>
    <row r="78" spans="1:9" ht="14.25">
      <c r="A78" s="23">
        <f t="shared" si="0"/>
        <v>48</v>
      </c>
      <c r="B78" s="11">
        <f t="shared" si="1"/>
        <v>41044</v>
      </c>
      <c r="C78" s="25">
        <f t="shared" si="5"/>
        <v>-1816.0703210229867</v>
      </c>
      <c r="D78" s="25">
        <f t="shared" si="6"/>
        <v>158.9986632997019</v>
      </c>
      <c r="E78" s="26">
        <f t="shared" si="7"/>
        <v>0</v>
      </c>
      <c r="F78" s="25">
        <f t="shared" si="2"/>
        <v>158.9986632997019</v>
      </c>
      <c r="G78" s="25">
        <f t="shared" si="3"/>
        <v>172.6191907073743</v>
      </c>
      <c r="H78" s="25">
        <f t="shared" si="8"/>
        <v>-13.6205274076724</v>
      </c>
      <c r="I78" s="25">
        <f t="shared" si="4"/>
        <v>-1988.6895117303611</v>
      </c>
    </row>
    <row r="79" spans="1:9" ht="14.25">
      <c r="A79" s="23">
        <f t="shared" si="0"/>
        <v>49</v>
      </c>
      <c r="B79" s="11">
        <f t="shared" si="1"/>
        <v>41075</v>
      </c>
      <c r="C79" s="25">
        <f t="shared" si="5"/>
        <v>-1988.6895117303611</v>
      </c>
      <c r="D79" s="25">
        <f t="shared" si="6"/>
        <v>158.9986632997019</v>
      </c>
      <c r="E79" s="26">
        <f t="shared" si="7"/>
        <v>0</v>
      </c>
      <c r="F79" s="25">
        <f t="shared" si="2"/>
        <v>158.9986632997019</v>
      </c>
      <c r="G79" s="25">
        <f t="shared" si="3"/>
        <v>173.9138346376796</v>
      </c>
      <c r="H79" s="25">
        <f t="shared" si="8"/>
        <v>-14.915171337977709</v>
      </c>
      <c r="I79" s="25">
        <f t="shared" si="4"/>
        <v>-2162.6033463680405</v>
      </c>
    </row>
    <row r="80" spans="1:9" ht="14.25">
      <c r="A80" s="23">
        <f t="shared" si="0"/>
        <v>50</v>
      </c>
      <c r="B80" s="11">
        <f t="shared" si="1"/>
        <v>41105</v>
      </c>
      <c r="C80" s="25">
        <f t="shared" si="5"/>
        <v>-2162.6033463680405</v>
      </c>
      <c r="D80" s="25">
        <f t="shared" si="6"/>
        <v>158.9986632997019</v>
      </c>
      <c r="E80" s="26">
        <f t="shared" si="7"/>
        <v>0</v>
      </c>
      <c r="F80" s="25">
        <f t="shared" si="2"/>
        <v>158.9986632997019</v>
      </c>
      <c r="G80" s="25">
        <f t="shared" si="3"/>
        <v>175.2181883974622</v>
      </c>
      <c r="H80" s="25">
        <f t="shared" si="8"/>
        <v>-16.219525097760304</v>
      </c>
      <c r="I80" s="25">
        <f t="shared" si="4"/>
        <v>-2337.8215347655027</v>
      </c>
    </row>
    <row r="81" spans="1:9" ht="14.25">
      <c r="A81" s="23">
        <f t="shared" si="0"/>
        <v>51</v>
      </c>
      <c r="B81" s="11">
        <f t="shared" si="1"/>
        <v>41136</v>
      </c>
      <c r="C81" s="25">
        <f t="shared" si="5"/>
        <v>-2337.8215347655027</v>
      </c>
      <c r="D81" s="25">
        <f t="shared" si="6"/>
        <v>158.9986632997019</v>
      </c>
      <c r="E81" s="26">
        <f t="shared" si="7"/>
        <v>0</v>
      </c>
      <c r="F81" s="25">
        <f t="shared" si="2"/>
        <v>158.9986632997019</v>
      </c>
      <c r="G81" s="25">
        <f t="shared" si="3"/>
        <v>176.53232481044316</v>
      </c>
      <c r="H81" s="25">
        <f t="shared" si="8"/>
        <v>-17.533661510741272</v>
      </c>
      <c r="I81" s="25">
        <f t="shared" si="4"/>
        <v>-2514.353859575946</v>
      </c>
    </row>
    <row r="82" spans="1:9" ht="14.25">
      <c r="A82" s="23">
        <f t="shared" si="0"/>
        <v>52</v>
      </c>
      <c r="B82" s="11">
        <f t="shared" si="1"/>
        <v>41167</v>
      </c>
      <c r="C82" s="25">
        <f t="shared" si="5"/>
        <v>-2514.353859575946</v>
      </c>
      <c r="D82" s="25">
        <f t="shared" si="6"/>
        <v>158.9986632997019</v>
      </c>
      <c r="E82" s="26">
        <f t="shared" si="7"/>
        <v>0</v>
      </c>
      <c r="F82" s="25">
        <f t="shared" si="2"/>
        <v>158.9986632997019</v>
      </c>
      <c r="G82" s="25">
        <f t="shared" si="3"/>
        <v>177.85631724652148</v>
      </c>
      <c r="H82" s="25">
        <f t="shared" si="8"/>
        <v>-18.857653946819593</v>
      </c>
      <c r="I82" s="25">
        <f t="shared" si="4"/>
        <v>-2692.2101768224675</v>
      </c>
    </row>
    <row r="83" spans="1:9" ht="14.25">
      <c r="A83" s="23">
        <f t="shared" si="0"/>
        <v>53</v>
      </c>
      <c r="B83" s="11">
        <f t="shared" si="1"/>
        <v>41197</v>
      </c>
      <c r="C83" s="25">
        <f t="shared" si="5"/>
        <v>-2692.2101768224675</v>
      </c>
      <c r="D83" s="25">
        <f t="shared" si="6"/>
        <v>158.9986632997019</v>
      </c>
      <c r="E83" s="26">
        <f t="shared" si="7"/>
        <v>0</v>
      </c>
      <c r="F83" s="25">
        <f t="shared" si="2"/>
        <v>158.9986632997019</v>
      </c>
      <c r="G83" s="25">
        <f t="shared" si="3"/>
        <v>179.1902396258704</v>
      </c>
      <c r="H83" s="25">
        <f t="shared" si="8"/>
        <v>-20.191576326168505</v>
      </c>
      <c r="I83" s="25">
        <f t="shared" si="4"/>
        <v>-2871.4004164483376</v>
      </c>
    </row>
    <row r="84" spans="1:9" ht="14.25">
      <c r="A84" s="23">
        <f t="shared" si="0"/>
        <v>54</v>
      </c>
      <c r="B84" s="11">
        <f t="shared" si="1"/>
        <v>41228</v>
      </c>
      <c r="C84" s="25">
        <f t="shared" si="5"/>
        <v>-2871.4004164483376</v>
      </c>
      <c r="D84" s="25">
        <f t="shared" si="6"/>
        <v>158.9986632997019</v>
      </c>
      <c r="E84" s="26">
        <f t="shared" si="7"/>
        <v>0</v>
      </c>
      <c r="F84" s="25">
        <f t="shared" si="2"/>
        <v>158.9986632997019</v>
      </c>
      <c r="G84" s="25">
        <f t="shared" si="3"/>
        <v>180.53416642306442</v>
      </c>
      <c r="H84" s="25">
        <f t="shared" si="8"/>
        <v>-21.53550312336253</v>
      </c>
      <c r="I84" s="25">
        <f t="shared" si="4"/>
        <v>-3051.934582871402</v>
      </c>
    </row>
    <row r="85" spans="1:9" ht="14.25">
      <c r="A85" s="23">
        <f t="shared" si="0"/>
        <v>55</v>
      </c>
      <c r="B85" s="11">
        <f t="shared" si="1"/>
        <v>41258</v>
      </c>
      <c r="C85" s="25">
        <f t="shared" si="5"/>
        <v>-3051.934582871402</v>
      </c>
      <c r="D85" s="25">
        <f t="shared" si="6"/>
        <v>158.9986632997019</v>
      </c>
      <c r="E85" s="26">
        <f t="shared" si="7"/>
        <v>0</v>
      </c>
      <c r="F85" s="25">
        <f t="shared" si="2"/>
        <v>158.9986632997019</v>
      </c>
      <c r="G85" s="25">
        <f t="shared" si="3"/>
        <v>181.8881726712374</v>
      </c>
      <c r="H85" s="25">
        <f t="shared" si="8"/>
        <v>-22.889509371535514</v>
      </c>
      <c r="I85" s="25">
        <f t="shared" si="4"/>
        <v>-3233.8227555426397</v>
      </c>
    </row>
    <row r="86" spans="1:9" ht="14.25">
      <c r="A86" s="23">
        <f t="shared" si="0"/>
        <v>56</v>
      </c>
      <c r="B86" s="11">
        <f t="shared" si="1"/>
        <v>41289</v>
      </c>
      <c r="C86" s="25">
        <f t="shared" si="5"/>
        <v>-3233.8227555426397</v>
      </c>
      <c r="D86" s="25">
        <f t="shared" si="6"/>
        <v>158.9986632997019</v>
      </c>
      <c r="E86" s="26">
        <f t="shared" si="7"/>
        <v>0</v>
      </c>
      <c r="F86" s="25">
        <f t="shared" si="2"/>
        <v>158.9986632997019</v>
      </c>
      <c r="G86" s="25">
        <f t="shared" si="3"/>
        <v>183.2523339662717</v>
      </c>
      <c r="H86" s="25">
        <f t="shared" si="8"/>
        <v>-24.2536706665698</v>
      </c>
      <c r="I86" s="25">
        <f t="shared" si="4"/>
        <v>-3417.0750895089113</v>
      </c>
    </row>
    <row r="87" spans="1:9" ht="14.25">
      <c r="A87" s="23">
        <f t="shared" si="0"/>
        <v>57</v>
      </c>
      <c r="B87" s="11">
        <f t="shared" si="1"/>
        <v>41320</v>
      </c>
      <c r="C87" s="25">
        <f t="shared" si="5"/>
        <v>-3417.0750895089113</v>
      </c>
      <c r="D87" s="25">
        <f t="shared" si="6"/>
        <v>158.9986632997019</v>
      </c>
      <c r="E87" s="26">
        <f t="shared" si="7"/>
        <v>0</v>
      </c>
      <c r="F87" s="25">
        <f t="shared" si="2"/>
        <v>158.9986632997019</v>
      </c>
      <c r="G87" s="25">
        <f t="shared" si="3"/>
        <v>184.6267264710187</v>
      </c>
      <c r="H87" s="25">
        <f t="shared" si="8"/>
        <v>-25.628063171316835</v>
      </c>
      <c r="I87" s="25">
        <f t="shared" si="4"/>
        <v>-3601.70181597993</v>
      </c>
    </row>
    <row r="88" spans="1:9" ht="14.25">
      <c r="A88" s="23">
        <f t="shared" si="0"/>
        <v>58</v>
      </c>
      <c r="B88" s="11">
        <f t="shared" si="1"/>
        <v>41348</v>
      </c>
      <c r="C88" s="25">
        <f t="shared" si="5"/>
        <v>-3601.70181597993</v>
      </c>
      <c r="D88" s="25">
        <f t="shared" si="6"/>
        <v>158.9986632997019</v>
      </c>
      <c r="E88" s="26">
        <f t="shared" si="7"/>
        <v>0</v>
      </c>
      <c r="F88" s="25">
        <f t="shared" si="2"/>
        <v>158.9986632997019</v>
      </c>
      <c r="G88" s="25">
        <f t="shared" si="3"/>
        <v>186.01142691955135</v>
      </c>
      <c r="H88" s="25">
        <f t="shared" si="8"/>
        <v>-27.012763619849476</v>
      </c>
      <c r="I88" s="25">
        <f t="shared" si="4"/>
        <v>-3787.7132428994814</v>
      </c>
    </row>
    <row r="89" spans="1:9" ht="14.25">
      <c r="A89" s="23">
        <f t="shared" si="0"/>
        <v>59</v>
      </c>
      <c r="B89" s="11">
        <f t="shared" si="1"/>
        <v>41379</v>
      </c>
      <c r="C89" s="25">
        <f t="shared" si="5"/>
        <v>-3787.7132428994814</v>
      </c>
      <c r="D89" s="25">
        <f t="shared" si="6"/>
        <v>158.9986632997019</v>
      </c>
      <c r="E89" s="26">
        <f t="shared" si="7"/>
        <v>0</v>
      </c>
      <c r="F89" s="25">
        <f t="shared" si="2"/>
        <v>158.9986632997019</v>
      </c>
      <c r="G89" s="25">
        <f t="shared" si="3"/>
        <v>187.406512621448</v>
      </c>
      <c r="H89" s="25">
        <f t="shared" si="8"/>
        <v>-28.40784932174611</v>
      </c>
      <c r="I89" s="25">
        <f t="shared" si="4"/>
        <v>-3975.1197555209296</v>
      </c>
    </row>
    <row r="90" spans="1:9" ht="14.25">
      <c r="A90" s="23">
        <f t="shared" si="0"/>
        <v>60</v>
      </c>
      <c r="B90" s="11">
        <f t="shared" si="1"/>
        <v>41409</v>
      </c>
      <c r="C90" s="25">
        <f t="shared" si="5"/>
        <v>-3975.1197555209296</v>
      </c>
      <c r="D90" s="25">
        <f t="shared" si="6"/>
        <v>158.9986632997019</v>
      </c>
      <c r="E90" s="26">
        <f t="shared" si="7"/>
        <v>0</v>
      </c>
      <c r="F90" s="25">
        <f t="shared" si="2"/>
        <v>158.9986632997019</v>
      </c>
      <c r="G90" s="25">
        <f t="shared" si="3"/>
        <v>188.81206146610884</v>
      </c>
      <c r="H90" s="25">
        <f t="shared" si="8"/>
        <v>-29.81339816640697</v>
      </c>
      <c r="I90" s="25">
        <f t="shared" si="4"/>
        <v>-4163.9318169870385</v>
      </c>
    </row>
    <row r="91" spans="1:9" ht="13.5">
      <c r="A91" s="24">
        <f t="shared" si="0"/>
        <v>61</v>
      </c>
      <c r="B91" s="5">
        <f t="shared" si="1"/>
        <v>41440</v>
      </c>
      <c r="C91" s="27">
        <f t="shared" si="5"/>
        <v>-4163.9318169870385</v>
      </c>
      <c r="D91" s="27">
        <f t="shared" si="6"/>
        <v>158.9986632997019</v>
      </c>
      <c r="E91" s="28">
        <f t="shared" si="7"/>
        <v>0</v>
      </c>
      <c r="F91" s="27">
        <f t="shared" si="2"/>
        <v>158.9986632997019</v>
      </c>
      <c r="G91" s="27">
        <f t="shared" si="3"/>
        <v>190.22815192710468</v>
      </c>
      <c r="H91" s="27">
        <f t="shared" si="8"/>
        <v>-31.229488627402787</v>
      </c>
      <c r="I91" s="27">
        <f t="shared" si="4"/>
        <v>-4354.159968914143</v>
      </c>
    </row>
    <row r="92" spans="1:9" ht="13.5">
      <c r="A92" s="24">
        <f t="shared" si="0"/>
        <v>62</v>
      </c>
      <c r="B92" s="5">
        <f t="shared" si="1"/>
        <v>41470</v>
      </c>
      <c r="C92" s="27">
        <f t="shared" si="5"/>
        <v>-4354.159968914143</v>
      </c>
      <c r="D92" s="27">
        <f t="shared" si="6"/>
        <v>158.9986632997019</v>
      </c>
      <c r="E92" s="28">
        <f t="shared" si="7"/>
        <v>0</v>
      </c>
      <c r="F92" s="27">
        <f t="shared" si="2"/>
        <v>158.9986632997019</v>
      </c>
      <c r="G92" s="27">
        <f t="shared" si="3"/>
        <v>191.65486306655797</v>
      </c>
      <c r="H92" s="27">
        <f t="shared" si="8"/>
        <v>-32.65619976685607</v>
      </c>
      <c r="I92" s="27">
        <f t="shared" si="4"/>
        <v>-4545.8148319807015</v>
      </c>
    </row>
    <row r="93" spans="1:9" ht="13.5">
      <c r="A93" s="24">
        <f t="shared" si="0"/>
        <v>63</v>
      </c>
      <c r="B93" s="5">
        <f t="shared" si="1"/>
        <v>41501</v>
      </c>
      <c r="C93" s="27">
        <f t="shared" si="5"/>
        <v>-4545.8148319807015</v>
      </c>
      <c r="D93" s="27">
        <f t="shared" si="6"/>
        <v>158.9986632997019</v>
      </c>
      <c r="E93" s="28">
        <f t="shared" si="7"/>
        <v>0</v>
      </c>
      <c r="F93" s="27">
        <f t="shared" si="2"/>
        <v>158.9986632997019</v>
      </c>
      <c r="G93" s="27">
        <f t="shared" si="3"/>
        <v>193.09227453955714</v>
      </c>
      <c r="H93" s="27">
        <f t="shared" si="8"/>
        <v>-34.09361123985526</v>
      </c>
      <c r="I93" s="27">
        <f t="shared" si="4"/>
        <v>-4738.907106520259</v>
      </c>
    </row>
    <row r="94" spans="1:9" ht="13.5">
      <c r="A94" s="24">
        <f t="shared" si="0"/>
        <v>64</v>
      </c>
      <c r="B94" s="5">
        <f t="shared" si="1"/>
        <v>41532</v>
      </c>
      <c r="C94" s="27">
        <f t="shared" si="5"/>
        <v>-4738.907106520259</v>
      </c>
      <c r="D94" s="27">
        <f t="shared" si="6"/>
        <v>158.9986632997019</v>
      </c>
      <c r="E94" s="28">
        <f t="shared" si="7"/>
        <v>0</v>
      </c>
      <c r="F94" s="27">
        <f t="shared" si="2"/>
        <v>158.9986632997019</v>
      </c>
      <c r="G94" s="27">
        <f t="shared" si="3"/>
        <v>194.5404665986038</v>
      </c>
      <c r="H94" s="27">
        <f t="shared" si="8"/>
        <v>-35.54180329890194</v>
      </c>
      <c r="I94" s="27">
        <f t="shared" si="4"/>
        <v>-4933.447573118862</v>
      </c>
    </row>
    <row r="95" spans="1:9" ht="13.5">
      <c r="A95" s="24">
        <f t="shared" si="0"/>
        <v>65</v>
      </c>
      <c r="B95" s="5">
        <f t="shared" si="1"/>
        <v>41562</v>
      </c>
      <c r="C95" s="27">
        <f t="shared" si="5"/>
        <v>-4933.447573118862</v>
      </c>
      <c r="D95" s="27">
        <f t="shared" si="6"/>
        <v>158.9986632997019</v>
      </c>
      <c r="E95" s="28">
        <f t="shared" si="7"/>
        <v>0</v>
      </c>
      <c r="F95" s="27">
        <f t="shared" si="2"/>
        <v>158.9986632997019</v>
      </c>
      <c r="G95" s="27">
        <f t="shared" si="3"/>
        <v>195.99952009809334</v>
      </c>
      <c r="H95" s="27">
        <f t="shared" si="8"/>
        <v>-37.00085679839147</v>
      </c>
      <c r="I95" s="27">
        <f t="shared" si="4"/>
        <v>-5129.447093216955</v>
      </c>
    </row>
    <row r="96" spans="1:9" ht="13.5">
      <c r="A96" s="24">
        <f aca="true" t="shared" si="9" ref="A96:A159">IF(Values_Entered,A95+1,"")</f>
        <v>66</v>
      </c>
      <c r="B96" s="5">
        <f aca="true" t="shared" si="10" ref="B96:B159">IF(Pay_Num&lt;&gt;"",DATE(YEAR(B95),MONTH(B95)+1,DAY(B95)),"")</f>
        <v>41593</v>
      </c>
      <c r="C96" s="27">
        <f t="shared" si="5"/>
        <v>-5129.447093216955</v>
      </c>
      <c r="D96" s="27">
        <f t="shared" si="6"/>
        <v>158.9986632997019</v>
      </c>
      <c r="E96" s="28">
        <f aca="true" t="shared" si="11" ref="E96:E159">IF(Pay_Num&lt;&gt;"",Scheduled_Extra_Payments,"")</f>
        <v>0</v>
      </c>
      <c r="F96" s="27">
        <f aca="true" t="shared" si="12" ref="F96:F159">IF(Pay_Num&lt;&gt;"",Sched_Pay+Extra_Pay,"")</f>
        <v>158.9986632997019</v>
      </c>
      <c r="G96" s="27">
        <f aca="true" t="shared" si="13" ref="G96:G159">IF(Pay_Num&lt;&gt;"",Total_Pay-Int,"")</f>
        <v>197.46951649882905</v>
      </c>
      <c r="H96" s="27">
        <f t="shared" si="8"/>
        <v>-38.47085319912716</v>
      </c>
      <c r="I96" s="27">
        <f aca="true" t="shared" si="14" ref="I96:I159">IF(Pay_Num&lt;&gt;"",Beg_Bal-Princ,"")</f>
        <v>-5326.916609715784</v>
      </c>
    </row>
    <row r="97" spans="1:9" ht="13.5">
      <c r="A97" s="24">
        <f t="shared" si="9"/>
        <v>67</v>
      </c>
      <c r="B97" s="5">
        <f t="shared" si="10"/>
        <v>41623</v>
      </c>
      <c r="C97" s="27">
        <f aca="true" t="shared" si="15" ref="C97:C160">IF(Pay_Num&lt;&gt;"",I96,"")</f>
        <v>-5326.916609715784</v>
      </c>
      <c r="D97" s="27">
        <f aca="true" t="shared" si="16" ref="D97:D160">IF(Pay_Num&lt;&gt;"",Scheduled_Monthly_Payment,"")</f>
        <v>158.9986632997019</v>
      </c>
      <c r="E97" s="28">
        <f t="shared" si="11"/>
        <v>0</v>
      </c>
      <c r="F97" s="27">
        <f t="shared" si="12"/>
        <v>158.9986632997019</v>
      </c>
      <c r="G97" s="27">
        <f t="shared" si="13"/>
        <v>198.95053787257027</v>
      </c>
      <c r="H97" s="27">
        <f aca="true" t="shared" si="17" ref="H97:H160">IF(Pay_Num&lt;&gt;"",Beg_Bal*Interest_Rate/12,"")</f>
        <v>-39.95187457286838</v>
      </c>
      <c r="I97" s="27">
        <f t="shared" si="14"/>
        <v>-5525.867147588354</v>
      </c>
    </row>
    <row r="98" spans="1:9" ht="13.5">
      <c r="A98" s="24">
        <f t="shared" si="9"/>
        <v>68</v>
      </c>
      <c r="B98" s="5">
        <f t="shared" si="10"/>
        <v>41654</v>
      </c>
      <c r="C98" s="27">
        <f t="shared" si="15"/>
        <v>-5525.867147588354</v>
      </c>
      <c r="D98" s="27">
        <f t="shared" si="16"/>
        <v>158.9986632997019</v>
      </c>
      <c r="E98" s="28">
        <f t="shared" si="11"/>
        <v>0</v>
      </c>
      <c r="F98" s="27">
        <f t="shared" si="12"/>
        <v>158.9986632997019</v>
      </c>
      <c r="G98" s="27">
        <f t="shared" si="13"/>
        <v>200.44266690661453</v>
      </c>
      <c r="H98" s="27">
        <f t="shared" si="17"/>
        <v>-41.44400360691265</v>
      </c>
      <c r="I98" s="27">
        <f t="shared" si="14"/>
        <v>-5726.309814494968</v>
      </c>
    </row>
    <row r="99" spans="1:9" ht="13.5">
      <c r="A99" s="24">
        <f t="shared" si="9"/>
        <v>69</v>
      </c>
      <c r="B99" s="5">
        <f t="shared" si="10"/>
        <v>41685</v>
      </c>
      <c r="C99" s="27">
        <f t="shared" si="15"/>
        <v>-5726.309814494968</v>
      </c>
      <c r="D99" s="27">
        <f t="shared" si="16"/>
        <v>158.9986632997019</v>
      </c>
      <c r="E99" s="28">
        <f t="shared" si="11"/>
        <v>0</v>
      </c>
      <c r="F99" s="27">
        <f t="shared" si="12"/>
        <v>158.9986632997019</v>
      </c>
      <c r="G99" s="27">
        <f t="shared" si="13"/>
        <v>201.94598690841414</v>
      </c>
      <c r="H99" s="27">
        <f t="shared" si="17"/>
        <v>-42.94732360871226</v>
      </c>
      <c r="I99" s="27">
        <f t="shared" si="14"/>
        <v>-5928.255801403382</v>
      </c>
    </row>
    <row r="100" spans="1:9" ht="13.5">
      <c r="A100" s="24">
        <f t="shared" si="9"/>
        <v>70</v>
      </c>
      <c r="B100" s="5">
        <f t="shared" si="10"/>
        <v>41713</v>
      </c>
      <c r="C100" s="27">
        <f t="shared" si="15"/>
        <v>-5928.255801403382</v>
      </c>
      <c r="D100" s="27">
        <f t="shared" si="16"/>
        <v>158.9986632997019</v>
      </c>
      <c r="E100" s="28">
        <f t="shared" si="11"/>
        <v>0</v>
      </c>
      <c r="F100" s="27">
        <f t="shared" si="12"/>
        <v>158.9986632997019</v>
      </c>
      <c r="G100" s="27">
        <f t="shared" si="13"/>
        <v>203.46058181022724</v>
      </c>
      <c r="H100" s="27">
        <f t="shared" si="17"/>
        <v>-44.46191851052536</v>
      </c>
      <c r="I100" s="27">
        <f t="shared" si="14"/>
        <v>-6131.716383213609</v>
      </c>
    </row>
    <row r="101" spans="1:9" ht="13.5">
      <c r="A101" s="24">
        <f t="shared" si="9"/>
        <v>71</v>
      </c>
      <c r="B101" s="5">
        <f t="shared" si="10"/>
        <v>41744</v>
      </c>
      <c r="C101" s="27">
        <f t="shared" si="15"/>
        <v>-6131.716383213609</v>
      </c>
      <c r="D101" s="27">
        <f t="shared" si="16"/>
        <v>158.9986632997019</v>
      </c>
      <c r="E101" s="28">
        <f t="shared" si="11"/>
        <v>0</v>
      </c>
      <c r="F101" s="27">
        <f t="shared" si="12"/>
        <v>158.9986632997019</v>
      </c>
      <c r="G101" s="27">
        <f t="shared" si="13"/>
        <v>204.98653617380396</v>
      </c>
      <c r="H101" s="27">
        <f t="shared" si="17"/>
        <v>-45.98787287410207</v>
      </c>
      <c r="I101" s="27">
        <f t="shared" si="14"/>
        <v>-6336.702919387413</v>
      </c>
    </row>
    <row r="102" spans="1:9" ht="13.5">
      <c r="A102" s="24">
        <f t="shared" si="9"/>
        <v>72</v>
      </c>
      <c r="B102" s="5">
        <f t="shared" si="10"/>
        <v>41774</v>
      </c>
      <c r="C102" s="27">
        <f t="shared" si="15"/>
        <v>-6336.702919387413</v>
      </c>
      <c r="D102" s="27">
        <f t="shared" si="16"/>
        <v>158.9986632997019</v>
      </c>
      <c r="E102" s="28">
        <f t="shared" si="11"/>
        <v>0</v>
      </c>
      <c r="F102" s="27">
        <f t="shared" si="12"/>
        <v>158.9986632997019</v>
      </c>
      <c r="G102" s="27">
        <f t="shared" si="13"/>
        <v>206.5239351951075</v>
      </c>
      <c r="H102" s="27">
        <f t="shared" si="17"/>
        <v>-47.5252718954056</v>
      </c>
      <c r="I102" s="27">
        <f t="shared" si="14"/>
        <v>-6543.226854582521</v>
      </c>
    </row>
    <row r="103" spans="1:9" ht="13.5">
      <c r="A103" s="24">
        <f t="shared" si="9"/>
        <v>73</v>
      </c>
      <c r="B103" s="5">
        <f t="shared" si="10"/>
        <v>41805</v>
      </c>
      <c r="C103" s="27">
        <f t="shared" si="15"/>
        <v>-6543.226854582521</v>
      </c>
      <c r="D103" s="27">
        <f t="shared" si="16"/>
        <v>158.9986632997019</v>
      </c>
      <c r="E103" s="28">
        <f t="shared" si="11"/>
        <v>0</v>
      </c>
      <c r="F103" s="27">
        <f t="shared" si="12"/>
        <v>158.9986632997019</v>
      </c>
      <c r="G103" s="27">
        <f t="shared" si="13"/>
        <v>208.07286470907079</v>
      </c>
      <c r="H103" s="27">
        <f t="shared" si="17"/>
        <v>-49.074201409368904</v>
      </c>
      <c r="I103" s="27">
        <f t="shared" si="14"/>
        <v>-6751.299719291592</v>
      </c>
    </row>
    <row r="104" spans="1:9" ht="13.5">
      <c r="A104" s="24">
        <f t="shared" si="9"/>
        <v>74</v>
      </c>
      <c r="B104" s="5">
        <f t="shared" si="10"/>
        <v>41835</v>
      </c>
      <c r="C104" s="27">
        <f t="shared" si="15"/>
        <v>-6751.299719291592</v>
      </c>
      <c r="D104" s="27">
        <f t="shared" si="16"/>
        <v>158.9986632997019</v>
      </c>
      <c r="E104" s="28">
        <f t="shared" si="11"/>
        <v>0</v>
      </c>
      <c r="F104" s="27">
        <f t="shared" si="12"/>
        <v>158.9986632997019</v>
      </c>
      <c r="G104" s="27">
        <f t="shared" si="13"/>
        <v>209.63341119438883</v>
      </c>
      <c r="H104" s="27">
        <f t="shared" si="17"/>
        <v>-50.63474789468694</v>
      </c>
      <c r="I104" s="27">
        <f t="shared" si="14"/>
        <v>-6960.933130485981</v>
      </c>
    </row>
    <row r="105" spans="1:9" ht="13.5">
      <c r="A105" s="24">
        <f t="shared" si="9"/>
        <v>75</v>
      </c>
      <c r="B105" s="5">
        <f t="shared" si="10"/>
        <v>41866</v>
      </c>
      <c r="C105" s="27">
        <f t="shared" si="15"/>
        <v>-6960.933130485981</v>
      </c>
      <c r="D105" s="27">
        <f t="shared" si="16"/>
        <v>158.9986632997019</v>
      </c>
      <c r="E105" s="28">
        <f t="shared" si="11"/>
        <v>0</v>
      </c>
      <c r="F105" s="27">
        <f t="shared" si="12"/>
        <v>158.9986632997019</v>
      </c>
      <c r="G105" s="27">
        <f t="shared" si="13"/>
        <v>211.20566177834675</v>
      </c>
      <c r="H105" s="27">
        <f t="shared" si="17"/>
        <v>-52.206998478644856</v>
      </c>
      <c r="I105" s="27">
        <f t="shared" si="14"/>
        <v>-7172.138792264327</v>
      </c>
    </row>
    <row r="106" spans="1:9" ht="13.5">
      <c r="A106" s="24">
        <f t="shared" si="9"/>
        <v>76</v>
      </c>
      <c r="B106" s="5">
        <f t="shared" si="10"/>
        <v>41897</v>
      </c>
      <c r="C106" s="27">
        <f t="shared" si="15"/>
        <v>-7172.138792264327</v>
      </c>
      <c r="D106" s="27">
        <f t="shared" si="16"/>
        <v>158.9986632997019</v>
      </c>
      <c r="E106" s="28">
        <f t="shared" si="11"/>
        <v>0</v>
      </c>
      <c r="F106" s="27">
        <f t="shared" si="12"/>
        <v>158.9986632997019</v>
      </c>
      <c r="G106" s="27">
        <f t="shared" si="13"/>
        <v>212.78970424168435</v>
      </c>
      <c r="H106" s="27">
        <f t="shared" si="17"/>
        <v>-53.79104094198245</v>
      </c>
      <c r="I106" s="27">
        <f t="shared" si="14"/>
        <v>-7384.9284965060115</v>
      </c>
    </row>
    <row r="107" spans="1:9" ht="13.5">
      <c r="A107" s="24">
        <f t="shared" si="9"/>
        <v>77</v>
      </c>
      <c r="B107" s="5">
        <f t="shared" si="10"/>
        <v>41927</v>
      </c>
      <c r="C107" s="27">
        <f t="shared" si="15"/>
        <v>-7384.9284965060115</v>
      </c>
      <c r="D107" s="27">
        <f t="shared" si="16"/>
        <v>158.9986632997019</v>
      </c>
      <c r="E107" s="28">
        <f t="shared" si="11"/>
        <v>0</v>
      </c>
      <c r="F107" s="27">
        <f t="shared" si="12"/>
        <v>158.9986632997019</v>
      </c>
      <c r="G107" s="27">
        <f t="shared" si="13"/>
        <v>214.38562702349697</v>
      </c>
      <c r="H107" s="27">
        <f t="shared" si="17"/>
        <v>-55.386963723795084</v>
      </c>
      <c r="I107" s="27">
        <f t="shared" si="14"/>
        <v>-7599.314123529509</v>
      </c>
    </row>
    <row r="108" spans="1:9" ht="13.5">
      <c r="A108" s="24">
        <f t="shared" si="9"/>
        <v>78</v>
      </c>
      <c r="B108" s="5">
        <f t="shared" si="10"/>
        <v>41958</v>
      </c>
      <c r="C108" s="27">
        <f t="shared" si="15"/>
        <v>-7599.314123529509</v>
      </c>
      <c r="D108" s="27">
        <f t="shared" si="16"/>
        <v>158.9986632997019</v>
      </c>
      <c r="E108" s="28">
        <f t="shared" si="11"/>
        <v>0</v>
      </c>
      <c r="F108" s="27">
        <f t="shared" si="12"/>
        <v>158.9986632997019</v>
      </c>
      <c r="G108" s="27">
        <f t="shared" si="13"/>
        <v>215.9935192261732</v>
      </c>
      <c r="H108" s="27">
        <f t="shared" si="17"/>
        <v>-56.99485592647131</v>
      </c>
      <c r="I108" s="27">
        <f t="shared" si="14"/>
        <v>-7815.307642755682</v>
      </c>
    </row>
    <row r="109" spans="1:9" ht="13.5">
      <c r="A109" s="24">
        <f t="shared" si="9"/>
        <v>79</v>
      </c>
      <c r="B109" s="5">
        <f t="shared" si="10"/>
        <v>41988</v>
      </c>
      <c r="C109" s="27">
        <f t="shared" si="15"/>
        <v>-7815.307642755682</v>
      </c>
      <c r="D109" s="27">
        <f t="shared" si="16"/>
        <v>158.9986632997019</v>
      </c>
      <c r="E109" s="28">
        <f t="shared" si="11"/>
        <v>0</v>
      </c>
      <c r="F109" s="27">
        <f t="shared" si="12"/>
        <v>158.9986632997019</v>
      </c>
      <c r="G109" s="27">
        <f t="shared" si="13"/>
        <v>217.6134706203695</v>
      </c>
      <c r="H109" s="27">
        <f t="shared" si="17"/>
        <v>-58.61480732066761</v>
      </c>
      <c r="I109" s="27">
        <f t="shared" si="14"/>
        <v>-8032.921113376051</v>
      </c>
    </row>
    <row r="110" spans="1:9" ht="13.5">
      <c r="A110" s="24">
        <f t="shared" si="9"/>
        <v>80</v>
      </c>
      <c r="B110" s="5">
        <f t="shared" si="10"/>
        <v>42019</v>
      </c>
      <c r="C110" s="27">
        <f t="shared" si="15"/>
        <v>-8032.921113376051</v>
      </c>
      <c r="D110" s="27">
        <f t="shared" si="16"/>
        <v>158.9986632997019</v>
      </c>
      <c r="E110" s="28">
        <f t="shared" si="11"/>
        <v>0</v>
      </c>
      <c r="F110" s="27">
        <f t="shared" si="12"/>
        <v>158.9986632997019</v>
      </c>
      <c r="G110" s="27">
        <f t="shared" si="13"/>
        <v>219.24557165002227</v>
      </c>
      <c r="H110" s="27">
        <f t="shared" si="17"/>
        <v>-60.24690835032038</v>
      </c>
      <c r="I110" s="27">
        <f t="shared" si="14"/>
        <v>-8252.166685026074</v>
      </c>
    </row>
    <row r="111" spans="1:9" ht="13.5">
      <c r="A111" s="24">
        <f t="shared" si="9"/>
        <v>81</v>
      </c>
      <c r="B111" s="5">
        <f t="shared" si="10"/>
        <v>42050</v>
      </c>
      <c r="C111" s="27">
        <f t="shared" si="15"/>
        <v>-8252.166685026074</v>
      </c>
      <c r="D111" s="27">
        <f t="shared" si="16"/>
        <v>158.9986632997019</v>
      </c>
      <c r="E111" s="28">
        <f t="shared" si="11"/>
        <v>0</v>
      </c>
      <c r="F111" s="27">
        <f t="shared" si="12"/>
        <v>158.9986632997019</v>
      </c>
      <c r="G111" s="27">
        <f t="shared" si="13"/>
        <v>220.88991343739744</v>
      </c>
      <c r="H111" s="27">
        <f t="shared" si="17"/>
        <v>-61.89125013769555</v>
      </c>
      <c r="I111" s="27">
        <f t="shared" si="14"/>
        <v>-8473.05659846347</v>
      </c>
    </row>
    <row r="112" spans="1:9" ht="13.5">
      <c r="A112" s="24">
        <f t="shared" si="9"/>
        <v>82</v>
      </c>
      <c r="B112" s="5">
        <f t="shared" si="10"/>
        <v>42078</v>
      </c>
      <c r="C112" s="27">
        <f t="shared" si="15"/>
        <v>-8473.05659846347</v>
      </c>
      <c r="D112" s="27">
        <f t="shared" si="16"/>
        <v>158.9986632997019</v>
      </c>
      <c r="E112" s="28">
        <f t="shared" si="11"/>
        <v>0</v>
      </c>
      <c r="F112" s="27">
        <f t="shared" si="12"/>
        <v>158.9986632997019</v>
      </c>
      <c r="G112" s="27">
        <f t="shared" si="13"/>
        <v>222.5465877881779</v>
      </c>
      <c r="H112" s="27">
        <f t="shared" si="17"/>
        <v>-63.54792448847602</v>
      </c>
      <c r="I112" s="27">
        <f t="shared" si="14"/>
        <v>-8695.603186251648</v>
      </c>
    </row>
    <row r="113" spans="1:9" ht="13.5">
      <c r="A113" s="24">
        <f t="shared" si="9"/>
        <v>83</v>
      </c>
      <c r="B113" s="5">
        <f t="shared" si="10"/>
        <v>42109</v>
      </c>
      <c r="C113" s="27">
        <f t="shared" si="15"/>
        <v>-8695.603186251648</v>
      </c>
      <c r="D113" s="27">
        <f t="shared" si="16"/>
        <v>158.9986632997019</v>
      </c>
      <c r="E113" s="28">
        <f t="shared" si="11"/>
        <v>0</v>
      </c>
      <c r="F113" s="27">
        <f t="shared" si="12"/>
        <v>158.9986632997019</v>
      </c>
      <c r="G113" s="27">
        <f t="shared" si="13"/>
        <v>224.21568719658927</v>
      </c>
      <c r="H113" s="27">
        <f t="shared" si="17"/>
        <v>-65.21702389688737</v>
      </c>
      <c r="I113" s="27">
        <f t="shared" si="14"/>
        <v>-8919.818873448237</v>
      </c>
    </row>
    <row r="114" spans="1:9" ht="13.5">
      <c r="A114" s="24">
        <f t="shared" si="9"/>
        <v>84</v>
      </c>
      <c r="B114" s="5">
        <f t="shared" si="10"/>
        <v>42139</v>
      </c>
      <c r="C114" s="27">
        <f t="shared" si="15"/>
        <v>-8919.818873448237</v>
      </c>
      <c r="D114" s="27">
        <f t="shared" si="16"/>
        <v>158.9986632997019</v>
      </c>
      <c r="E114" s="28">
        <f t="shared" si="11"/>
        <v>0</v>
      </c>
      <c r="F114" s="27">
        <f t="shared" si="12"/>
        <v>158.9986632997019</v>
      </c>
      <c r="G114" s="27">
        <f t="shared" si="13"/>
        <v>225.89730485056367</v>
      </c>
      <c r="H114" s="27">
        <f t="shared" si="17"/>
        <v>-66.89864155086177</v>
      </c>
      <c r="I114" s="27">
        <f t="shared" si="14"/>
        <v>-9145.7161782988</v>
      </c>
    </row>
    <row r="115" spans="1:9" ht="13.5">
      <c r="A115" s="24">
        <f t="shared" si="9"/>
        <v>85</v>
      </c>
      <c r="B115" s="5">
        <f t="shared" si="10"/>
        <v>42170</v>
      </c>
      <c r="C115" s="27">
        <f t="shared" si="15"/>
        <v>-9145.7161782988</v>
      </c>
      <c r="D115" s="27">
        <f t="shared" si="16"/>
        <v>158.9986632997019</v>
      </c>
      <c r="E115" s="28">
        <f t="shared" si="11"/>
        <v>0</v>
      </c>
      <c r="F115" s="27">
        <f t="shared" si="12"/>
        <v>158.9986632997019</v>
      </c>
      <c r="G115" s="27">
        <f t="shared" si="13"/>
        <v>227.59153463694287</v>
      </c>
      <c r="H115" s="27">
        <f t="shared" si="17"/>
        <v>-68.592871337241</v>
      </c>
      <c r="I115" s="27">
        <f t="shared" si="14"/>
        <v>-9373.307712935743</v>
      </c>
    </row>
    <row r="116" spans="1:9" ht="13.5">
      <c r="A116" s="24">
        <f t="shared" si="9"/>
        <v>86</v>
      </c>
      <c r="B116" s="5">
        <f t="shared" si="10"/>
        <v>42200</v>
      </c>
      <c r="C116" s="27">
        <f t="shared" si="15"/>
        <v>-9373.307712935743</v>
      </c>
      <c r="D116" s="27">
        <f t="shared" si="16"/>
        <v>158.9986632997019</v>
      </c>
      <c r="E116" s="28">
        <f t="shared" si="11"/>
        <v>0</v>
      </c>
      <c r="F116" s="27">
        <f t="shared" si="12"/>
        <v>158.9986632997019</v>
      </c>
      <c r="G116" s="27">
        <f t="shared" si="13"/>
        <v>229.29847114671998</v>
      </c>
      <c r="H116" s="27">
        <f t="shared" si="17"/>
        <v>-70.29980784701807</v>
      </c>
      <c r="I116" s="27">
        <f t="shared" si="14"/>
        <v>-9602.606184082462</v>
      </c>
    </row>
    <row r="117" spans="1:9" ht="13.5">
      <c r="A117" s="24">
        <f t="shared" si="9"/>
        <v>87</v>
      </c>
      <c r="B117" s="5">
        <f t="shared" si="10"/>
        <v>42231</v>
      </c>
      <c r="C117" s="27">
        <f t="shared" si="15"/>
        <v>-9602.606184082462</v>
      </c>
      <c r="D117" s="27">
        <f t="shared" si="16"/>
        <v>158.9986632997019</v>
      </c>
      <c r="E117" s="28">
        <f t="shared" si="11"/>
        <v>0</v>
      </c>
      <c r="F117" s="27">
        <f t="shared" si="12"/>
        <v>158.9986632997019</v>
      </c>
      <c r="G117" s="27">
        <f t="shared" si="13"/>
        <v>231.01820968032035</v>
      </c>
      <c r="H117" s="27">
        <f t="shared" si="17"/>
        <v>-72.01954638061846</v>
      </c>
      <c r="I117" s="27">
        <f t="shared" si="14"/>
        <v>-9833.624393762782</v>
      </c>
    </row>
    <row r="118" spans="1:9" ht="13.5">
      <c r="A118" s="24">
        <f t="shared" si="9"/>
        <v>88</v>
      </c>
      <c r="B118" s="5">
        <f t="shared" si="10"/>
        <v>42262</v>
      </c>
      <c r="C118" s="27">
        <f t="shared" si="15"/>
        <v>-9833.624393762782</v>
      </c>
      <c r="D118" s="27">
        <f t="shared" si="16"/>
        <v>158.9986632997019</v>
      </c>
      <c r="E118" s="28">
        <f t="shared" si="11"/>
        <v>0</v>
      </c>
      <c r="F118" s="27">
        <f t="shared" si="12"/>
        <v>158.9986632997019</v>
      </c>
      <c r="G118" s="27">
        <f t="shared" si="13"/>
        <v>232.75084625292277</v>
      </c>
      <c r="H118" s="27">
        <f t="shared" si="17"/>
        <v>-73.75218295322087</v>
      </c>
      <c r="I118" s="27">
        <f t="shared" si="14"/>
        <v>-10066.375240015705</v>
      </c>
    </row>
    <row r="119" spans="1:9" ht="13.5">
      <c r="A119" s="24">
        <f t="shared" si="9"/>
        <v>89</v>
      </c>
      <c r="B119" s="5">
        <f t="shared" si="10"/>
        <v>42292</v>
      </c>
      <c r="C119" s="27">
        <f t="shared" si="15"/>
        <v>-10066.375240015705</v>
      </c>
      <c r="D119" s="27">
        <f t="shared" si="16"/>
        <v>158.9986632997019</v>
      </c>
      <c r="E119" s="28">
        <f t="shared" si="11"/>
        <v>0</v>
      </c>
      <c r="F119" s="27">
        <f t="shared" si="12"/>
        <v>158.9986632997019</v>
      </c>
      <c r="G119" s="27">
        <f t="shared" si="13"/>
        <v>234.49647759981968</v>
      </c>
      <c r="H119" s="27">
        <f t="shared" si="17"/>
        <v>-75.49781430011778</v>
      </c>
      <c r="I119" s="27">
        <f t="shared" si="14"/>
        <v>-10300.871717615524</v>
      </c>
    </row>
    <row r="120" spans="1:9" ht="13.5">
      <c r="A120" s="24">
        <f t="shared" si="9"/>
        <v>90</v>
      </c>
      <c r="B120" s="5">
        <f t="shared" si="10"/>
        <v>42323</v>
      </c>
      <c r="C120" s="27">
        <f t="shared" si="15"/>
        <v>-10300.871717615524</v>
      </c>
      <c r="D120" s="27">
        <f t="shared" si="16"/>
        <v>158.9986632997019</v>
      </c>
      <c r="E120" s="28">
        <f t="shared" si="11"/>
        <v>0</v>
      </c>
      <c r="F120" s="27">
        <f t="shared" si="12"/>
        <v>158.9986632997019</v>
      </c>
      <c r="G120" s="27">
        <f t="shared" si="13"/>
        <v>236.25520118181834</v>
      </c>
      <c r="H120" s="27">
        <f t="shared" si="17"/>
        <v>-77.25653788211643</v>
      </c>
      <c r="I120" s="27">
        <f t="shared" si="14"/>
        <v>-10537.126918797343</v>
      </c>
    </row>
    <row r="121" spans="1:9" ht="13.5">
      <c r="A121" s="24">
        <f t="shared" si="9"/>
        <v>91</v>
      </c>
      <c r="B121" s="5">
        <f t="shared" si="10"/>
        <v>42353</v>
      </c>
      <c r="C121" s="27">
        <f t="shared" si="15"/>
        <v>-10537.126918797343</v>
      </c>
      <c r="D121" s="27">
        <f t="shared" si="16"/>
        <v>158.9986632997019</v>
      </c>
      <c r="E121" s="28">
        <f t="shared" si="11"/>
        <v>0</v>
      </c>
      <c r="F121" s="27">
        <f t="shared" si="12"/>
        <v>158.9986632997019</v>
      </c>
      <c r="G121" s="27">
        <f t="shared" si="13"/>
        <v>238.02711519068197</v>
      </c>
      <c r="H121" s="27">
        <f t="shared" si="17"/>
        <v>-79.02845189098007</v>
      </c>
      <c r="I121" s="27">
        <f t="shared" si="14"/>
        <v>-10775.154033988025</v>
      </c>
    </row>
    <row r="122" spans="1:9" ht="13.5">
      <c r="A122" s="24">
        <f t="shared" si="9"/>
        <v>92</v>
      </c>
      <c r="B122" s="5">
        <f t="shared" si="10"/>
        <v>42384</v>
      </c>
      <c r="C122" s="27">
        <f t="shared" si="15"/>
        <v>-10775.154033988025</v>
      </c>
      <c r="D122" s="27">
        <f t="shared" si="16"/>
        <v>158.9986632997019</v>
      </c>
      <c r="E122" s="28">
        <f t="shared" si="11"/>
        <v>0</v>
      </c>
      <c r="F122" s="27">
        <f t="shared" si="12"/>
        <v>158.9986632997019</v>
      </c>
      <c r="G122" s="27">
        <f t="shared" si="13"/>
        <v>239.8123185546121</v>
      </c>
      <c r="H122" s="27">
        <f t="shared" si="17"/>
        <v>-80.81365525491019</v>
      </c>
      <c r="I122" s="27">
        <f t="shared" si="14"/>
        <v>-11014.966352542637</v>
      </c>
    </row>
    <row r="123" spans="1:9" ht="13.5">
      <c r="A123" s="24">
        <f t="shared" si="9"/>
        <v>93</v>
      </c>
      <c r="B123" s="5">
        <f t="shared" si="10"/>
        <v>42415</v>
      </c>
      <c r="C123" s="27">
        <f t="shared" si="15"/>
        <v>-11014.966352542637</v>
      </c>
      <c r="D123" s="27">
        <f t="shared" si="16"/>
        <v>158.9986632997019</v>
      </c>
      <c r="E123" s="28">
        <f t="shared" si="11"/>
        <v>0</v>
      </c>
      <c r="F123" s="27">
        <f t="shared" si="12"/>
        <v>158.9986632997019</v>
      </c>
      <c r="G123" s="27">
        <f t="shared" si="13"/>
        <v>241.61091094377167</v>
      </c>
      <c r="H123" s="27">
        <f t="shared" si="17"/>
        <v>-82.61224764406977</v>
      </c>
      <c r="I123" s="27">
        <f t="shared" si="14"/>
        <v>-11256.577263486408</v>
      </c>
    </row>
    <row r="124" spans="1:9" ht="13.5">
      <c r="A124" s="24">
        <f t="shared" si="9"/>
        <v>94</v>
      </c>
      <c r="B124" s="5">
        <f t="shared" si="10"/>
        <v>42444</v>
      </c>
      <c r="C124" s="27">
        <f t="shared" si="15"/>
        <v>-11256.577263486408</v>
      </c>
      <c r="D124" s="27">
        <f t="shared" si="16"/>
        <v>158.9986632997019</v>
      </c>
      <c r="E124" s="28">
        <f t="shared" si="11"/>
        <v>0</v>
      </c>
      <c r="F124" s="27">
        <f t="shared" si="12"/>
        <v>158.9986632997019</v>
      </c>
      <c r="G124" s="27">
        <f t="shared" si="13"/>
        <v>243.42299277584993</v>
      </c>
      <c r="H124" s="27">
        <f t="shared" si="17"/>
        <v>-84.42432947614806</v>
      </c>
      <c r="I124" s="27">
        <f t="shared" si="14"/>
        <v>-11500.000256262258</v>
      </c>
    </row>
    <row r="125" spans="1:9" ht="13.5">
      <c r="A125" s="24">
        <f t="shared" si="9"/>
        <v>95</v>
      </c>
      <c r="B125" s="5">
        <f t="shared" si="10"/>
        <v>42475</v>
      </c>
      <c r="C125" s="27">
        <f t="shared" si="15"/>
        <v>-11500.000256262258</v>
      </c>
      <c r="D125" s="27">
        <f t="shared" si="16"/>
        <v>158.9986632997019</v>
      </c>
      <c r="E125" s="28">
        <f t="shared" si="11"/>
        <v>0</v>
      </c>
      <c r="F125" s="27">
        <f t="shared" si="12"/>
        <v>158.9986632997019</v>
      </c>
      <c r="G125" s="27">
        <f t="shared" si="13"/>
        <v>245.24866522166883</v>
      </c>
      <c r="H125" s="27">
        <f t="shared" si="17"/>
        <v>-86.25000192196693</v>
      </c>
      <c r="I125" s="27">
        <f t="shared" si="14"/>
        <v>-11745.248921483926</v>
      </c>
    </row>
    <row r="126" spans="1:9" ht="13.5">
      <c r="A126" s="24">
        <f t="shared" si="9"/>
        <v>96</v>
      </c>
      <c r="B126" s="5">
        <f t="shared" si="10"/>
        <v>42505</v>
      </c>
      <c r="C126" s="27">
        <f t="shared" si="15"/>
        <v>-11745.248921483926</v>
      </c>
      <c r="D126" s="27">
        <f t="shared" si="16"/>
        <v>158.9986632997019</v>
      </c>
      <c r="E126" s="28">
        <f t="shared" si="11"/>
        <v>0</v>
      </c>
      <c r="F126" s="27">
        <f t="shared" si="12"/>
        <v>158.9986632997019</v>
      </c>
      <c r="G126" s="27">
        <f t="shared" si="13"/>
        <v>247.08803021083133</v>
      </c>
      <c r="H126" s="27">
        <f t="shared" si="17"/>
        <v>-88.08936691112945</v>
      </c>
      <c r="I126" s="27">
        <f t="shared" si="14"/>
        <v>-11992.336951694757</v>
      </c>
    </row>
    <row r="127" spans="1:9" ht="13.5">
      <c r="A127" s="24">
        <f t="shared" si="9"/>
        <v>97</v>
      </c>
      <c r="B127" s="5">
        <f t="shared" si="10"/>
        <v>42536</v>
      </c>
      <c r="C127" s="27">
        <f t="shared" si="15"/>
        <v>-11992.336951694757</v>
      </c>
      <c r="D127" s="27">
        <f t="shared" si="16"/>
        <v>158.9986632997019</v>
      </c>
      <c r="E127" s="28">
        <f t="shared" si="11"/>
        <v>0</v>
      </c>
      <c r="F127" s="27">
        <f t="shared" si="12"/>
        <v>158.9986632997019</v>
      </c>
      <c r="G127" s="27">
        <f t="shared" si="13"/>
        <v>248.94119043741256</v>
      </c>
      <c r="H127" s="27">
        <f t="shared" si="17"/>
        <v>-89.94252713771067</v>
      </c>
      <c r="I127" s="27">
        <f t="shared" si="14"/>
        <v>-12241.278142132169</v>
      </c>
    </row>
    <row r="128" spans="1:9" ht="13.5">
      <c r="A128" s="24">
        <f t="shared" si="9"/>
        <v>98</v>
      </c>
      <c r="B128" s="5">
        <f t="shared" si="10"/>
        <v>42566</v>
      </c>
      <c r="C128" s="27">
        <f t="shared" si="15"/>
        <v>-12241.278142132169</v>
      </c>
      <c r="D128" s="27">
        <f t="shared" si="16"/>
        <v>158.9986632997019</v>
      </c>
      <c r="E128" s="28">
        <f t="shared" si="11"/>
        <v>0</v>
      </c>
      <c r="F128" s="27">
        <f t="shared" si="12"/>
        <v>158.9986632997019</v>
      </c>
      <c r="G128" s="27">
        <f t="shared" si="13"/>
        <v>250.80824936569314</v>
      </c>
      <c r="H128" s="27">
        <f t="shared" si="17"/>
        <v>-91.80958606599125</v>
      </c>
      <c r="I128" s="27">
        <f t="shared" si="14"/>
        <v>-12492.086391497862</v>
      </c>
    </row>
    <row r="129" spans="1:9" ht="13.5">
      <c r="A129" s="24">
        <f t="shared" si="9"/>
        <v>99</v>
      </c>
      <c r="B129" s="5">
        <f t="shared" si="10"/>
        <v>42597</v>
      </c>
      <c r="C129" s="27">
        <f t="shared" si="15"/>
        <v>-12492.086391497862</v>
      </c>
      <c r="D129" s="27">
        <f t="shared" si="16"/>
        <v>158.9986632997019</v>
      </c>
      <c r="E129" s="28">
        <f t="shared" si="11"/>
        <v>0</v>
      </c>
      <c r="F129" s="27">
        <f t="shared" si="12"/>
        <v>158.9986632997019</v>
      </c>
      <c r="G129" s="27">
        <f t="shared" si="13"/>
        <v>252.68931123593586</v>
      </c>
      <c r="H129" s="27">
        <f t="shared" si="17"/>
        <v>-93.69064793623396</v>
      </c>
      <c r="I129" s="27">
        <f t="shared" si="14"/>
        <v>-12744.775702733798</v>
      </c>
    </row>
    <row r="130" spans="1:9" ht="13.5">
      <c r="A130" s="24">
        <f t="shared" si="9"/>
        <v>100</v>
      </c>
      <c r="B130" s="5">
        <f t="shared" si="10"/>
        <v>42628</v>
      </c>
      <c r="C130" s="27">
        <f t="shared" si="15"/>
        <v>-12744.775702733798</v>
      </c>
      <c r="D130" s="27">
        <f t="shared" si="16"/>
        <v>158.9986632997019</v>
      </c>
      <c r="E130" s="28">
        <f t="shared" si="11"/>
        <v>0</v>
      </c>
      <c r="F130" s="27">
        <f t="shared" si="12"/>
        <v>158.9986632997019</v>
      </c>
      <c r="G130" s="27">
        <f t="shared" si="13"/>
        <v>254.58448107020536</v>
      </c>
      <c r="H130" s="27">
        <f t="shared" si="17"/>
        <v>-95.58581777050348</v>
      </c>
      <c r="I130" s="27">
        <f t="shared" si="14"/>
        <v>-12999.360183804003</v>
      </c>
    </row>
    <row r="131" spans="1:9" ht="13.5">
      <c r="A131" s="24">
        <f t="shared" si="9"/>
        <v>101</v>
      </c>
      <c r="B131" s="5">
        <f t="shared" si="10"/>
        <v>42658</v>
      </c>
      <c r="C131" s="27">
        <f t="shared" si="15"/>
        <v>-12999.360183804003</v>
      </c>
      <c r="D131" s="27">
        <f t="shared" si="16"/>
        <v>158.9986632997019</v>
      </c>
      <c r="E131" s="28">
        <f t="shared" si="11"/>
        <v>0</v>
      </c>
      <c r="F131" s="27">
        <f t="shared" si="12"/>
        <v>158.9986632997019</v>
      </c>
      <c r="G131" s="27">
        <f t="shared" si="13"/>
        <v>256.4938646782319</v>
      </c>
      <c r="H131" s="27">
        <f t="shared" si="17"/>
        <v>-97.49520137853001</v>
      </c>
      <c r="I131" s="27">
        <f t="shared" si="14"/>
        <v>-13255.854048482235</v>
      </c>
    </row>
    <row r="132" spans="1:9" ht="13.5">
      <c r="A132" s="24">
        <f t="shared" si="9"/>
        <v>102</v>
      </c>
      <c r="B132" s="5">
        <f t="shared" si="10"/>
        <v>42689</v>
      </c>
      <c r="C132" s="27">
        <f t="shared" si="15"/>
        <v>-13255.854048482235</v>
      </c>
      <c r="D132" s="27">
        <f t="shared" si="16"/>
        <v>158.9986632997019</v>
      </c>
      <c r="E132" s="28">
        <f t="shared" si="11"/>
        <v>0</v>
      </c>
      <c r="F132" s="27">
        <f t="shared" si="12"/>
        <v>158.9986632997019</v>
      </c>
      <c r="G132" s="27">
        <f t="shared" si="13"/>
        <v>258.41756866331866</v>
      </c>
      <c r="H132" s="27">
        <f t="shared" si="17"/>
        <v>-99.41890536361676</v>
      </c>
      <c r="I132" s="27">
        <f t="shared" si="14"/>
        <v>-13514.271617145554</v>
      </c>
    </row>
    <row r="133" spans="1:9" ht="13.5">
      <c r="A133" s="24">
        <f t="shared" si="9"/>
        <v>103</v>
      </c>
      <c r="B133" s="5">
        <f t="shared" si="10"/>
        <v>42719</v>
      </c>
      <c r="C133" s="27">
        <f t="shared" si="15"/>
        <v>-13514.271617145554</v>
      </c>
      <c r="D133" s="27">
        <f t="shared" si="16"/>
        <v>158.9986632997019</v>
      </c>
      <c r="E133" s="28">
        <f t="shared" si="11"/>
        <v>0</v>
      </c>
      <c r="F133" s="27">
        <f t="shared" si="12"/>
        <v>158.9986632997019</v>
      </c>
      <c r="G133" s="27">
        <f t="shared" si="13"/>
        <v>260.3557004282935</v>
      </c>
      <c r="H133" s="27">
        <f t="shared" si="17"/>
        <v>-101.35703712859164</v>
      </c>
      <c r="I133" s="27">
        <f t="shared" si="14"/>
        <v>-13774.627317573848</v>
      </c>
    </row>
    <row r="134" spans="1:9" ht="13.5">
      <c r="A134" s="24">
        <f t="shared" si="9"/>
        <v>104</v>
      </c>
      <c r="B134" s="5">
        <f t="shared" si="10"/>
        <v>42750</v>
      </c>
      <c r="C134" s="27">
        <f t="shared" si="15"/>
        <v>-13774.627317573848</v>
      </c>
      <c r="D134" s="27">
        <f t="shared" si="16"/>
        <v>158.9986632997019</v>
      </c>
      <c r="E134" s="28">
        <f t="shared" si="11"/>
        <v>0</v>
      </c>
      <c r="F134" s="27">
        <f t="shared" si="12"/>
        <v>158.9986632997019</v>
      </c>
      <c r="G134" s="27">
        <f t="shared" si="13"/>
        <v>262.3083681815057</v>
      </c>
      <c r="H134" s="27">
        <f t="shared" si="17"/>
        <v>-103.30970488180385</v>
      </c>
      <c r="I134" s="27">
        <f t="shared" si="14"/>
        <v>-14036.935685755354</v>
      </c>
    </row>
    <row r="135" spans="1:9" ht="13.5">
      <c r="A135" s="24">
        <f t="shared" si="9"/>
        <v>105</v>
      </c>
      <c r="B135" s="5">
        <f t="shared" si="10"/>
        <v>42781</v>
      </c>
      <c r="C135" s="27">
        <f t="shared" si="15"/>
        <v>-14036.935685755354</v>
      </c>
      <c r="D135" s="27">
        <f t="shared" si="16"/>
        <v>158.9986632997019</v>
      </c>
      <c r="E135" s="28">
        <f t="shared" si="11"/>
        <v>0</v>
      </c>
      <c r="F135" s="27">
        <f t="shared" si="12"/>
        <v>158.9986632997019</v>
      </c>
      <c r="G135" s="27">
        <f t="shared" si="13"/>
        <v>264.27568094286704</v>
      </c>
      <c r="H135" s="27">
        <f t="shared" si="17"/>
        <v>-105.27701764316515</v>
      </c>
      <c r="I135" s="27">
        <f t="shared" si="14"/>
        <v>-14301.21136669822</v>
      </c>
    </row>
    <row r="136" spans="1:9" ht="13.5">
      <c r="A136" s="24">
        <f t="shared" si="9"/>
        <v>106</v>
      </c>
      <c r="B136" s="5">
        <f t="shared" si="10"/>
        <v>42809</v>
      </c>
      <c r="C136" s="27">
        <f t="shared" si="15"/>
        <v>-14301.21136669822</v>
      </c>
      <c r="D136" s="27">
        <f t="shared" si="16"/>
        <v>158.9986632997019</v>
      </c>
      <c r="E136" s="28">
        <f t="shared" si="11"/>
        <v>0</v>
      </c>
      <c r="F136" s="27">
        <f t="shared" si="12"/>
        <v>158.9986632997019</v>
      </c>
      <c r="G136" s="27">
        <f t="shared" si="13"/>
        <v>266.2577485499385</v>
      </c>
      <c r="H136" s="27">
        <f t="shared" si="17"/>
        <v>-107.25908525023665</v>
      </c>
      <c r="I136" s="27">
        <f t="shared" si="14"/>
        <v>-14567.46911524816</v>
      </c>
    </row>
    <row r="137" spans="1:9" ht="13.5">
      <c r="A137" s="24">
        <f t="shared" si="9"/>
        <v>107</v>
      </c>
      <c r="B137" s="5">
        <f t="shared" si="10"/>
        <v>42840</v>
      </c>
      <c r="C137" s="27">
        <f t="shared" si="15"/>
        <v>-14567.46911524816</v>
      </c>
      <c r="D137" s="27">
        <f t="shared" si="16"/>
        <v>158.9986632997019</v>
      </c>
      <c r="E137" s="28">
        <f t="shared" si="11"/>
        <v>0</v>
      </c>
      <c r="F137" s="27">
        <f t="shared" si="12"/>
        <v>158.9986632997019</v>
      </c>
      <c r="G137" s="27">
        <f t="shared" si="13"/>
        <v>268.25468166406307</v>
      </c>
      <c r="H137" s="27">
        <f t="shared" si="17"/>
        <v>-109.25601836436118</v>
      </c>
      <c r="I137" s="27">
        <f t="shared" si="14"/>
        <v>-14835.723796912222</v>
      </c>
    </row>
    <row r="138" spans="1:9" ht="13.5">
      <c r="A138" s="24">
        <f t="shared" si="9"/>
        <v>108</v>
      </c>
      <c r="B138" s="5">
        <f t="shared" si="10"/>
        <v>42870</v>
      </c>
      <c r="C138" s="27">
        <f t="shared" si="15"/>
        <v>-14835.723796912222</v>
      </c>
      <c r="D138" s="27">
        <f t="shared" si="16"/>
        <v>158.9986632997019</v>
      </c>
      <c r="E138" s="28">
        <f t="shared" si="11"/>
        <v>0</v>
      </c>
      <c r="F138" s="27">
        <f t="shared" si="12"/>
        <v>158.9986632997019</v>
      </c>
      <c r="G138" s="27">
        <f t="shared" si="13"/>
        <v>270.2665917765435</v>
      </c>
      <c r="H138" s="27">
        <f t="shared" si="17"/>
        <v>-111.26792847684165</v>
      </c>
      <c r="I138" s="27">
        <f t="shared" si="14"/>
        <v>-15105.990388688766</v>
      </c>
    </row>
    <row r="139" spans="1:9" ht="13.5">
      <c r="A139" s="24">
        <f t="shared" si="9"/>
        <v>109</v>
      </c>
      <c r="B139" s="5">
        <f t="shared" si="10"/>
        <v>42901</v>
      </c>
      <c r="C139" s="27">
        <f t="shared" si="15"/>
        <v>-15105.990388688766</v>
      </c>
      <c r="D139" s="27">
        <f t="shared" si="16"/>
        <v>158.9986632997019</v>
      </c>
      <c r="E139" s="28">
        <f t="shared" si="11"/>
        <v>0</v>
      </c>
      <c r="F139" s="27">
        <f t="shared" si="12"/>
        <v>158.9986632997019</v>
      </c>
      <c r="G139" s="27">
        <f t="shared" si="13"/>
        <v>272.2935912148676</v>
      </c>
      <c r="H139" s="27">
        <f t="shared" si="17"/>
        <v>-113.29492791516573</v>
      </c>
      <c r="I139" s="27">
        <f t="shared" si="14"/>
        <v>-15378.283979903634</v>
      </c>
    </row>
    <row r="140" spans="1:9" ht="13.5">
      <c r="A140" s="24">
        <f t="shared" si="9"/>
        <v>110</v>
      </c>
      <c r="B140" s="5">
        <f t="shared" si="10"/>
        <v>42931</v>
      </c>
      <c r="C140" s="27">
        <f t="shared" si="15"/>
        <v>-15378.283979903634</v>
      </c>
      <c r="D140" s="27">
        <f t="shared" si="16"/>
        <v>158.9986632997019</v>
      </c>
      <c r="E140" s="28">
        <f t="shared" si="11"/>
        <v>0</v>
      </c>
      <c r="F140" s="27">
        <f t="shared" si="12"/>
        <v>158.9986632997019</v>
      </c>
      <c r="G140" s="27">
        <f t="shared" si="13"/>
        <v>274.3357931489791</v>
      </c>
      <c r="H140" s="27">
        <f t="shared" si="17"/>
        <v>-115.33712984927725</v>
      </c>
      <c r="I140" s="27">
        <f t="shared" si="14"/>
        <v>-15652.619773052613</v>
      </c>
    </row>
    <row r="141" spans="1:9" ht="13.5">
      <c r="A141" s="24">
        <f t="shared" si="9"/>
        <v>111</v>
      </c>
      <c r="B141" s="5">
        <f t="shared" si="10"/>
        <v>42962</v>
      </c>
      <c r="C141" s="27">
        <f t="shared" si="15"/>
        <v>-15652.619773052613</v>
      </c>
      <c r="D141" s="27">
        <f t="shared" si="16"/>
        <v>158.9986632997019</v>
      </c>
      <c r="E141" s="28">
        <f t="shared" si="11"/>
        <v>0</v>
      </c>
      <c r="F141" s="27">
        <f t="shared" si="12"/>
        <v>158.9986632997019</v>
      </c>
      <c r="G141" s="27">
        <f t="shared" si="13"/>
        <v>276.3933115975965</v>
      </c>
      <c r="H141" s="27">
        <f t="shared" si="17"/>
        <v>-117.39464829789459</v>
      </c>
      <c r="I141" s="27">
        <f t="shared" si="14"/>
        <v>-15929.013084650209</v>
      </c>
    </row>
    <row r="142" spans="1:9" ht="13.5">
      <c r="A142" s="24">
        <f t="shared" si="9"/>
        <v>112</v>
      </c>
      <c r="B142" s="5">
        <f t="shared" si="10"/>
        <v>42993</v>
      </c>
      <c r="C142" s="27">
        <f t="shared" si="15"/>
        <v>-15929.013084650209</v>
      </c>
      <c r="D142" s="27">
        <f t="shared" si="16"/>
        <v>158.9986632997019</v>
      </c>
      <c r="E142" s="28">
        <f t="shared" si="11"/>
        <v>0</v>
      </c>
      <c r="F142" s="27">
        <f t="shared" si="12"/>
        <v>158.9986632997019</v>
      </c>
      <c r="G142" s="27">
        <f t="shared" si="13"/>
        <v>278.4662614345784</v>
      </c>
      <c r="H142" s="27">
        <f t="shared" si="17"/>
        <v>-119.46759813487655</v>
      </c>
      <c r="I142" s="27">
        <f t="shared" si="14"/>
        <v>-16207.479346084787</v>
      </c>
    </row>
    <row r="143" spans="1:9" ht="13.5">
      <c r="A143" s="24">
        <f t="shared" si="9"/>
        <v>113</v>
      </c>
      <c r="B143" s="5">
        <f t="shared" si="10"/>
        <v>43023</v>
      </c>
      <c r="C143" s="27">
        <f t="shared" si="15"/>
        <v>-16207.479346084787</v>
      </c>
      <c r="D143" s="27">
        <f t="shared" si="16"/>
        <v>158.9986632997019</v>
      </c>
      <c r="E143" s="28">
        <f t="shared" si="11"/>
        <v>0</v>
      </c>
      <c r="F143" s="27">
        <f t="shared" si="12"/>
        <v>158.9986632997019</v>
      </c>
      <c r="G143" s="27">
        <f t="shared" si="13"/>
        <v>280.5547583953378</v>
      </c>
      <c r="H143" s="27">
        <f t="shared" si="17"/>
        <v>-121.5560950956359</v>
      </c>
      <c r="I143" s="27">
        <f t="shared" si="14"/>
        <v>-16488.034104480124</v>
      </c>
    </row>
    <row r="144" spans="1:9" ht="13.5">
      <c r="A144" s="24">
        <f t="shared" si="9"/>
        <v>114</v>
      </c>
      <c r="B144" s="5">
        <f t="shared" si="10"/>
        <v>43054</v>
      </c>
      <c r="C144" s="27">
        <f t="shared" si="15"/>
        <v>-16488.034104480124</v>
      </c>
      <c r="D144" s="27">
        <f t="shared" si="16"/>
        <v>158.9986632997019</v>
      </c>
      <c r="E144" s="28">
        <f t="shared" si="11"/>
        <v>0</v>
      </c>
      <c r="F144" s="27">
        <f t="shared" si="12"/>
        <v>158.9986632997019</v>
      </c>
      <c r="G144" s="27">
        <f t="shared" si="13"/>
        <v>282.6589190833028</v>
      </c>
      <c r="H144" s="27">
        <f t="shared" si="17"/>
        <v>-123.66025578360093</v>
      </c>
      <c r="I144" s="27">
        <f t="shared" si="14"/>
        <v>-16770.693023563428</v>
      </c>
    </row>
    <row r="145" spans="1:9" ht="13.5">
      <c r="A145" s="24">
        <f t="shared" si="9"/>
        <v>115</v>
      </c>
      <c r="B145" s="5">
        <f t="shared" si="10"/>
        <v>43084</v>
      </c>
      <c r="C145" s="27">
        <f t="shared" si="15"/>
        <v>-16770.693023563428</v>
      </c>
      <c r="D145" s="27">
        <f t="shared" si="16"/>
        <v>158.9986632997019</v>
      </c>
      <c r="E145" s="28">
        <f t="shared" si="11"/>
        <v>0</v>
      </c>
      <c r="F145" s="27">
        <f t="shared" si="12"/>
        <v>158.9986632997019</v>
      </c>
      <c r="G145" s="27">
        <f t="shared" si="13"/>
        <v>284.7788609764276</v>
      </c>
      <c r="H145" s="27">
        <f t="shared" si="17"/>
        <v>-125.7801976767257</v>
      </c>
      <c r="I145" s="27">
        <f t="shared" si="14"/>
        <v>-17055.471884539857</v>
      </c>
    </row>
    <row r="146" spans="1:9" ht="13.5">
      <c r="A146" s="24">
        <f t="shared" si="9"/>
        <v>116</v>
      </c>
      <c r="B146" s="5">
        <f t="shared" si="10"/>
        <v>43115</v>
      </c>
      <c r="C146" s="27">
        <f t="shared" si="15"/>
        <v>-17055.471884539857</v>
      </c>
      <c r="D146" s="27">
        <f t="shared" si="16"/>
        <v>158.9986632997019</v>
      </c>
      <c r="E146" s="28">
        <f t="shared" si="11"/>
        <v>0</v>
      </c>
      <c r="F146" s="27">
        <f t="shared" si="12"/>
        <v>158.9986632997019</v>
      </c>
      <c r="G146" s="27">
        <f t="shared" si="13"/>
        <v>286.9147024337508</v>
      </c>
      <c r="H146" s="27">
        <f t="shared" si="17"/>
        <v>-127.91603913404892</v>
      </c>
      <c r="I146" s="27">
        <f t="shared" si="14"/>
        <v>-17342.386586973607</v>
      </c>
    </row>
    <row r="147" spans="1:9" ht="13.5">
      <c r="A147" s="24">
        <f t="shared" si="9"/>
        <v>117</v>
      </c>
      <c r="B147" s="5">
        <f t="shared" si="10"/>
        <v>43146</v>
      </c>
      <c r="C147" s="27">
        <f t="shared" si="15"/>
        <v>-17342.386586973607</v>
      </c>
      <c r="D147" s="27">
        <f t="shared" si="16"/>
        <v>158.9986632997019</v>
      </c>
      <c r="E147" s="28">
        <f t="shared" si="11"/>
        <v>0</v>
      </c>
      <c r="F147" s="27">
        <f t="shared" si="12"/>
        <v>158.9986632997019</v>
      </c>
      <c r="G147" s="27">
        <f t="shared" si="13"/>
        <v>289.0665627020039</v>
      </c>
      <c r="H147" s="27">
        <f t="shared" si="17"/>
        <v>-130.06789940230206</v>
      </c>
      <c r="I147" s="27">
        <f t="shared" si="14"/>
        <v>-17631.45314967561</v>
      </c>
    </row>
    <row r="148" spans="1:9" ht="13.5">
      <c r="A148" s="24">
        <f t="shared" si="9"/>
        <v>118</v>
      </c>
      <c r="B148" s="5">
        <f t="shared" si="10"/>
        <v>43174</v>
      </c>
      <c r="C148" s="27">
        <f t="shared" si="15"/>
        <v>-17631.45314967561</v>
      </c>
      <c r="D148" s="27">
        <f t="shared" si="16"/>
        <v>158.9986632997019</v>
      </c>
      <c r="E148" s="28">
        <f t="shared" si="11"/>
        <v>0</v>
      </c>
      <c r="F148" s="27">
        <f t="shared" si="12"/>
        <v>158.9986632997019</v>
      </c>
      <c r="G148" s="27">
        <f t="shared" si="13"/>
        <v>291.234561922269</v>
      </c>
      <c r="H148" s="27">
        <f t="shared" si="17"/>
        <v>-132.23589862256708</v>
      </c>
      <c r="I148" s="27">
        <f t="shared" si="14"/>
        <v>-17922.68771159788</v>
      </c>
    </row>
    <row r="149" spans="1:9" ht="13.5">
      <c r="A149" s="24">
        <f t="shared" si="9"/>
        <v>119</v>
      </c>
      <c r="B149" s="5">
        <f t="shared" si="10"/>
        <v>43205</v>
      </c>
      <c r="C149" s="27">
        <f t="shared" si="15"/>
        <v>-17922.68771159788</v>
      </c>
      <c r="D149" s="27">
        <f t="shared" si="16"/>
        <v>158.9986632997019</v>
      </c>
      <c r="E149" s="28">
        <f t="shared" si="11"/>
        <v>0</v>
      </c>
      <c r="F149" s="27">
        <f t="shared" si="12"/>
        <v>158.9986632997019</v>
      </c>
      <c r="G149" s="27">
        <f t="shared" si="13"/>
        <v>293.418821136686</v>
      </c>
      <c r="H149" s="27">
        <f t="shared" si="17"/>
        <v>-134.4201578369841</v>
      </c>
      <c r="I149" s="27">
        <f t="shared" si="14"/>
        <v>-18216.106532734564</v>
      </c>
    </row>
    <row r="150" spans="1:9" ht="13.5">
      <c r="A150" s="24">
        <f t="shared" si="9"/>
        <v>120</v>
      </c>
      <c r="B150" s="5">
        <f t="shared" si="10"/>
        <v>43235</v>
      </c>
      <c r="C150" s="27">
        <f t="shared" si="15"/>
        <v>-18216.106532734564</v>
      </c>
      <c r="D150" s="27">
        <f t="shared" si="16"/>
        <v>158.9986632997019</v>
      </c>
      <c r="E150" s="28">
        <f t="shared" si="11"/>
        <v>0</v>
      </c>
      <c r="F150" s="27">
        <f t="shared" si="12"/>
        <v>158.9986632997019</v>
      </c>
      <c r="G150" s="27">
        <f t="shared" si="13"/>
        <v>295.6194622952111</v>
      </c>
      <c r="H150" s="27">
        <f t="shared" si="17"/>
        <v>-136.62079899550923</v>
      </c>
      <c r="I150" s="27">
        <f t="shared" si="14"/>
        <v>-18511.725995029774</v>
      </c>
    </row>
    <row r="151" spans="1:9" ht="13.5">
      <c r="A151" s="24">
        <f t="shared" si="9"/>
        <v>121</v>
      </c>
      <c r="B151" s="5">
        <f t="shared" si="10"/>
        <v>43266</v>
      </c>
      <c r="C151" s="27">
        <f t="shared" si="15"/>
        <v>-18511.725995029774</v>
      </c>
      <c r="D151" s="27">
        <f t="shared" si="16"/>
        <v>158.9986632997019</v>
      </c>
      <c r="E151" s="28">
        <f t="shared" si="11"/>
        <v>0</v>
      </c>
      <c r="F151" s="27">
        <f t="shared" si="12"/>
        <v>158.9986632997019</v>
      </c>
      <c r="G151" s="27">
        <f t="shared" si="13"/>
        <v>297.8366082624252</v>
      </c>
      <c r="H151" s="27">
        <f t="shared" si="17"/>
        <v>-138.8379449627233</v>
      </c>
      <c r="I151" s="27">
        <f t="shared" si="14"/>
        <v>-18809.5626032922</v>
      </c>
    </row>
    <row r="152" spans="1:9" ht="13.5">
      <c r="A152" s="24">
        <f t="shared" si="9"/>
        <v>122</v>
      </c>
      <c r="B152" s="5">
        <f t="shared" si="10"/>
        <v>43296</v>
      </c>
      <c r="C152" s="27">
        <f t="shared" si="15"/>
        <v>-18809.5626032922</v>
      </c>
      <c r="D152" s="27">
        <f t="shared" si="16"/>
        <v>158.9986632997019</v>
      </c>
      <c r="E152" s="28">
        <f t="shared" si="11"/>
        <v>0</v>
      </c>
      <c r="F152" s="27">
        <f t="shared" si="12"/>
        <v>158.9986632997019</v>
      </c>
      <c r="G152" s="27">
        <f t="shared" si="13"/>
        <v>300.0703828243934</v>
      </c>
      <c r="H152" s="27">
        <f t="shared" si="17"/>
        <v>-141.0717195246915</v>
      </c>
      <c r="I152" s="27">
        <f t="shared" si="14"/>
        <v>-19109.632986116594</v>
      </c>
    </row>
    <row r="153" spans="1:9" ht="13.5">
      <c r="A153" s="24">
        <f t="shared" si="9"/>
        <v>123</v>
      </c>
      <c r="B153" s="5">
        <f t="shared" si="10"/>
        <v>43327</v>
      </c>
      <c r="C153" s="27">
        <f t="shared" si="15"/>
        <v>-19109.632986116594</v>
      </c>
      <c r="D153" s="27">
        <f t="shared" si="16"/>
        <v>158.9986632997019</v>
      </c>
      <c r="E153" s="28">
        <f t="shared" si="11"/>
        <v>0</v>
      </c>
      <c r="F153" s="27">
        <f t="shared" si="12"/>
        <v>158.9986632997019</v>
      </c>
      <c r="G153" s="27">
        <f t="shared" si="13"/>
        <v>302.32091069557634</v>
      </c>
      <c r="H153" s="27">
        <f t="shared" si="17"/>
        <v>-143.32224739587446</v>
      </c>
      <c r="I153" s="27">
        <f t="shared" si="14"/>
        <v>-19411.95389681217</v>
      </c>
    </row>
    <row r="154" spans="1:9" ht="13.5">
      <c r="A154" s="24">
        <f t="shared" si="9"/>
        <v>124</v>
      </c>
      <c r="B154" s="5">
        <f t="shared" si="10"/>
        <v>43358</v>
      </c>
      <c r="C154" s="27">
        <f t="shared" si="15"/>
        <v>-19411.95389681217</v>
      </c>
      <c r="D154" s="27">
        <f t="shared" si="16"/>
        <v>158.9986632997019</v>
      </c>
      <c r="E154" s="28">
        <f t="shared" si="11"/>
        <v>0</v>
      </c>
      <c r="F154" s="27">
        <f t="shared" si="12"/>
        <v>158.9986632997019</v>
      </c>
      <c r="G154" s="27">
        <f t="shared" si="13"/>
        <v>304.5883175257932</v>
      </c>
      <c r="H154" s="27">
        <f t="shared" si="17"/>
        <v>-145.58965422609126</v>
      </c>
      <c r="I154" s="27">
        <f t="shared" si="14"/>
        <v>-19716.542214337962</v>
      </c>
    </row>
    <row r="155" spans="1:9" ht="13.5">
      <c r="A155" s="24">
        <f t="shared" si="9"/>
        <v>125</v>
      </c>
      <c r="B155" s="5">
        <f t="shared" si="10"/>
        <v>43388</v>
      </c>
      <c r="C155" s="27">
        <f t="shared" si="15"/>
        <v>-19716.542214337962</v>
      </c>
      <c r="D155" s="27">
        <f t="shared" si="16"/>
        <v>158.9986632997019</v>
      </c>
      <c r="E155" s="28">
        <f t="shared" si="11"/>
        <v>0</v>
      </c>
      <c r="F155" s="27">
        <f t="shared" si="12"/>
        <v>158.9986632997019</v>
      </c>
      <c r="G155" s="27">
        <f t="shared" si="13"/>
        <v>306.8727299072366</v>
      </c>
      <c r="H155" s="27">
        <f t="shared" si="17"/>
        <v>-147.8740666075347</v>
      </c>
      <c r="I155" s="27">
        <f t="shared" si="14"/>
        <v>-20023.4149442452</v>
      </c>
    </row>
    <row r="156" spans="1:9" ht="13.5">
      <c r="A156" s="24">
        <f t="shared" si="9"/>
        <v>126</v>
      </c>
      <c r="B156" s="5">
        <f t="shared" si="10"/>
        <v>43419</v>
      </c>
      <c r="C156" s="27">
        <f t="shared" si="15"/>
        <v>-20023.4149442452</v>
      </c>
      <c r="D156" s="27">
        <f t="shared" si="16"/>
        <v>158.9986632997019</v>
      </c>
      <c r="E156" s="28">
        <f t="shared" si="11"/>
        <v>0</v>
      </c>
      <c r="F156" s="27">
        <f t="shared" si="12"/>
        <v>158.9986632997019</v>
      </c>
      <c r="G156" s="27">
        <f t="shared" si="13"/>
        <v>309.17427538154084</v>
      </c>
      <c r="H156" s="27">
        <f t="shared" si="17"/>
        <v>-150.17561208183898</v>
      </c>
      <c r="I156" s="27">
        <f t="shared" si="14"/>
        <v>-20332.58921962674</v>
      </c>
    </row>
    <row r="157" spans="1:9" ht="13.5">
      <c r="A157" s="24">
        <f t="shared" si="9"/>
        <v>127</v>
      </c>
      <c r="B157" s="5">
        <f t="shared" si="10"/>
        <v>43449</v>
      </c>
      <c r="C157" s="27">
        <f t="shared" si="15"/>
        <v>-20332.58921962674</v>
      </c>
      <c r="D157" s="27">
        <f t="shared" si="16"/>
        <v>158.9986632997019</v>
      </c>
      <c r="E157" s="28">
        <f t="shared" si="11"/>
        <v>0</v>
      </c>
      <c r="F157" s="27">
        <f t="shared" si="12"/>
        <v>158.9986632997019</v>
      </c>
      <c r="G157" s="27">
        <f t="shared" si="13"/>
        <v>311.49308244690246</v>
      </c>
      <c r="H157" s="27">
        <f t="shared" si="17"/>
        <v>-152.49441914720055</v>
      </c>
      <c r="I157" s="27">
        <f t="shared" si="14"/>
        <v>-20644.082302073642</v>
      </c>
    </row>
    <row r="158" spans="1:9" ht="13.5">
      <c r="A158" s="24">
        <f t="shared" si="9"/>
        <v>128</v>
      </c>
      <c r="B158" s="5">
        <f t="shared" si="10"/>
        <v>43480</v>
      </c>
      <c r="C158" s="27">
        <f t="shared" si="15"/>
        <v>-20644.082302073642</v>
      </c>
      <c r="D158" s="27">
        <f t="shared" si="16"/>
        <v>158.9986632997019</v>
      </c>
      <c r="E158" s="28">
        <f t="shared" si="11"/>
        <v>0</v>
      </c>
      <c r="F158" s="27">
        <f t="shared" si="12"/>
        <v>158.9986632997019</v>
      </c>
      <c r="G158" s="27">
        <f t="shared" si="13"/>
        <v>313.8292805652542</v>
      </c>
      <c r="H158" s="27">
        <f t="shared" si="17"/>
        <v>-154.83061726555232</v>
      </c>
      <c r="I158" s="27">
        <f t="shared" si="14"/>
        <v>-20957.911582638895</v>
      </c>
    </row>
    <row r="159" spans="1:9" ht="13.5">
      <c r="A159" s="24">
        <f t="shared" si="9"/>
        <v>129</v>
      </c>
      <c r="B159" s="5">
        <f t="shared" si="10"/>
        <v>43511</v>
      </c>
      <c r="C159" s="27">
        <f t="shared" si="15"/>
        <v>-20957.911582638895</v>
      </c>
      <c r="D159" s="27">
        <f t="shared" si="16"/>
        <v>158.9986632997019</v>
      </c>
      <c r="E159" s="28">
        <f t="shared" si="11"/>
        <v>0</v>
      </c>
      <c r="F159" s="27">
        <f t="shared" si="12"/>
        <v>158.9986632997019</v>
      </c>
      <c r="G159" s="27">
        <f t="shared" si="13"/>
        <v>316.1830001694936</v>
      </c>
      <c r="H159" s="27">
        <f t="shared" si="17"/>
        <v>-157.1843368697917</v>
      </c>
      <c r="I159" s="27">
        <f t="shared" si="14"/>
        <v>-21274.09458280839</v>
      </c>
    </row>
    <row r="160" spans="1:9" ht="13.5">
      <c r="A160" s="24">
        <f aca="true" t="shared" si="18" ref="A160:A223">IF(Values_Entered,A159+1,"")</f>
        <v>130</v>
      </c>
      <c r="B160" s="5">
        <f aca="true" t="shared" si="19" ref="B160:B223">IF(Pay_Num&lt;&gt;"",DATE(YEAR(B159),MONTH(B159)+1,DAY(B159)),"")</f>
        <v>43539</v>
      </c>
      <c r="C160" s="27">
        <f t="shared" si="15"/>
        <v>-21274.09458280839</v>
      </c>
      <c r="D160" s="27">
        <f t="shared" si="16"/>
        <v>158.9986632997019</v>
      </c>
      <c r="E160" s="28">
        <f aca="true" t="shared" si="20" ref="E160:E223">IF(Pay_Num&lt;&gt;"",Scheduled_Extra_Payments,"")</f>
        <v>0</v>
      </c>
      <c r="F160" s="27">
        <f aca="true" t="shared" si="21" ref="F160:F223">IF(Pay_Num&lt;&gt;"",Sched_Pay+Extra_Pay,"")</f>
        <v>158.9986632997019</v>
      </c>
      <c r="G160" s="27">
        <f aca="true" t="shared" si="22" ref="G160:G223">IF(Pay_Num&lt;&gt;"",Total_Pay-Int,"")</f>
        <v>318.5543726707648</v>
      </c>
      <c r="H160" s="27">
        <f t="shared" si="17"/>
        <v>-159.55570937106293</v>
      </c>
      <c r="I160" s="27">
        <f aca="true" t="shared" si="23" ref="I160:I223">IF(Pay_Num&lt;&gt;"",Beg_Bal-Princ,"")</f>
        <v>-21592.648955479155</v>
      </c>
    </row>
    <row r="161" spans="1:9" ht="13.5">
      <c r="A161" s="24">
        <f t="shared" si="18"/>
        <v>131</v>
      </c>
      <c r="B161" s="5">
        <f t="shared" si="19"/>
        <v>43570</v>
      </c>
      <c r="C161" s="27">
        <f aca="true" t="shared" si="24" ref="C161:C224">IF(Pay_Num&lt;&gt;"",I160,"")</f>
        <v>-21592.648955479155</v>
      </c>
      <c r="D161" s="27">
        <f aca="true" t="shared" si="25" ref="D161:D224">IF(Pay_Num&lt;&gt;"",Scheduled_Monthly_Payment,"")</f>
        <v>158.9986632997019</v>
      </c>
      <c r="E161" s="28">
        <f t="shared" si="20"/>
        <v>0</v>
      </c>
      <c r="F161" s="27">
        <f t="shared" si="21"/>
        <v>158.9986632997019</v>
      </c>
      <c r="G161" s="27">
        <f t="shared" si="22"/>
        <v>320.94353046579556</v>
      </c>
      <c r="H161" s="27">
        <f aca="true" t="shared" si="26" ref="H161:H224">IF(Pay_Num&lt;&gt;"",Beg_Bal*Interest_Rate/12,"")</f>
        <v>-161.94486716609364</v>
      </c>
      <c r="I161" s="27">
        <f t="shared" si="23"/>
        <v>-21913.59248594495</v>
      </c>
    </row>
    <row r="162" spans="1:9" ht="13.5">
      <c r="A162" s="24">
        <f t="shared" si="18"/>
        <v>132</v>
      </c>
      <c r="B162" s="5">
        <f t="shared" si="19"/>
        <v>43600</v>
      </c>
      <c r="C162" s="27">
        <f t="shared" si="24"/>
        <v>-21913.59248594495</v>
      </c>
      <c r="D162" s="27">
        <f t="shared" si="25"/>
        <v>158.9986632997019</v>
      </c>
      <c r="E162" s="28">
        <f t="shared" si="20"/>
        <v>0</v>
      </c>
      <c r="F162" s="27">
        <f t="shared" si="21"/>
        <v>158.9986632997019</v>
      </c>
      <c r="G162" s="27">
        <f t="shared" si="22"/>
        <v>323.350606944289</v>
      </c>
      <c r="H162" s="27">
        <f t="shared" si="26"/>
        <v>-164.35194364458712</v>
      </c>
      <c r="I162" s="27">
        <f t="shared" si="23"/>
        <v>-22236.94309288924</v>
      </c>
    </row>
    <row r="163" spans="1:9" ht="13.5">
      <c r="A163" s="24">
        <f t="shared" si="18"/>
        <v>133</v>
      </c>
      <c r="B163" s="5">
        <f t="shared" si="19"/>
        <v>43631</v>
      </c>
      <c r="C163" s="27">
        <f t="shared" si="24"/>
        <v>-22236.94309288924</v>
      </c>
      <c r="D163" s="27">
        <f t="shared" si="25"/>
        <v>158.9986632997019</v>
      </c>
      <c r="E163" s="28">
        <f t="shared" si="20"/>
        <v>0</v>
      </c>
      <c r="F163" s="27">
        <f t="shared" si="21"/>
        <v>158.9986632997019</v>
      </c>
      <c r="G163" s="27">
        <f t="shared" si="22"/>
        <v>325.7757364963712</v>
      </c>
      <c r="H163" s="27">
        <f t="shared" si="26"/>
        <v>-166.7770731966693</v>
      </c>
      <c r="I163" s="27">
        <f t="shared" si="23"/>
        <v>-22562.718829385612</v>
      </c>
    </row>
    <row r="164" spans="1:9" ht="13.5">
      <c r="A164" s="24">
        <f t="shared" si="18"/>
        <v>134</v>
      </c>
      <c r="B164" s="5">
        <f t="shared" si="19"/>
        <v>43661</v>
      </c>
      <c r="C164" s="27">
        <f t="shared" si="24"/>
        <v>-22562.718829385612</v>
      </c>
      <c r="D164" s="27">
        <f t="shared" si="25"/>
        <v>158.9986632997019</v>
      </c>
      <c r="E164" s="28">
        <f t="shared" si="20"/>
        <v>0</v>
      </c>
      <c r="F164" s="27">
        <f t="shared" si="21"/>
        <v>158.9986632997019</v>
      </c>
      <c r="G164" s="27">
        <f t="shared" si="22"/>
        <v>328.219054520094</v>
      </c>
      <c r="H164" s="27">
        <f t="shared" si="26"/>
        <v>-169.2203912203921</v>
      </c>
      <c r="I164" s="27">
        <f t="shared" si="23"/>
        <v>-22890.937883905706</v>
      </c>
    </row>
    <row r="165" spans="1:9" ht="13.5">
      <c r="A165" s="24">
        <f t="shared" si="18"/>
        <v>135</v>
      </c>
      <c r="B165" s="5">
        <f t="shared" si="19"/>
        <v>43692</v>
      </c>
      <c r="C165" s="27">
        <f t="shared" si="24"/>
        <v>-22890.937883905706</v>
      </c>
      <c r="D165" s="27">
        <f t="shared" si="25"/>
        <v>158.9986632997019</v>
      </c>
      <c r="E165" s="28">
        <f t="shared" si="20"/>
        <v>0</v>
      </c>
      <c r="F165" s="27">
        <f t="shared" si="21"/>
        <v>158.9986632997019</v>
      </c>
      <c r="G165" s="27">
        <f t="shared" si="22"/>
        <v>330.6806974289947</v>
      </c>
      <c r="H165" s="27">
        <f t="shared" si="26"/>
        <v>-171.6820341292928</v>
      </c>
      <c r="I165" s="27">
        <f t="shared" si="23"/>
        <v>-23221.6185813347</v>
      </c>
    </row>
    <row r="166" spans="1:9" ht="13.5">
      <c r="A166" s="24">
        <f t="shared" si="18"/>
        <v>136</v>
      </c>
      <c r="B166" s="5">
        <f t="shared" si="19"/>
        <v>43723</v>
      </c>
      <c r="C166" s="27">
        <f t="shared" si="24"/>
        <v>-23221.6185813347</v>
      </c>
      <c r="D166" s="27">
        <f t="shared" si="25"/>
        <v>158.9986632997019</v>
      </c>
      <c r="E166" s="28">
        <f t="shared" si="20"/>
        <v>0</v>
      </c>
      <c r="F166" s="27">
        <f t="shared" si="21"/>
        <v>158.9986632997019</v>
      </c>
      <c r="G166" s="27">
        <f t="shared" si="22"/>
        <v>333.1608026597121</v>
      </c>
      <c r="H166" s="27">
        <f t="shared" si="26"/>
        <v>-174.16213936001023</v>
      </c>
      <c r="I166" s="27">
        <f t="shared" si="23"/>
        <v>-23554.779383994413</v>
      </c>
    </row>
    <row r="167" spans="1:9" ht="13.5">
      <c r="A167" s="24">
        <f t="shared" si="18"/>
        <v>137</v>
      </c>
      <c r="B167" s="5">
        <f t="shared" si="19"/>
        <v>43753</v>
      </c>
      <c r="C167" s="27">
        <f t="shared" si="24"/>
        <v>-23554.779383994413</v>
      </c>
      <c r="D167" s="27">
        <f t="shared" si="25"/>
        <v>158.9986632997019</v>
      </c>
      <c r="E167" s="28">
        <f t="shared" si="20"/>
        <v>0</v>
      </c>
      <c r="F167" s="27">
        <f t="shared" si="21"/>
        <v>158.9986632997019</v>
      </c>
      <c r="G167" s="27">
        <f t="shared" si="22"/>
        <v>335.65950867966</v>
      </c>
      <c r="H167" s="27">
        <f t="shared" si="26"/>
        <v>-176.6608453799581</v>
      </c>
      <c r="I167" s="27">
        <f t="shared" si="23"/>
        <v>-23890.438892674072</v>
      </c>
    </row>
    <row r="168" spans="1:9" ht="13.5">
      <c r="A168" s="24">
        <f t="shared" si="18"/>
        <v>138</v>
      </c>
      <c r="B168" s="5">
        <f t="shared" si="19"/>
        <v>43784</v>
      </c>
      <c r="C168" s="27">
        <f t="shared" si="24"/>
        <v>-23890.438892674072</v>
      </c>
      <c r="D168" s="27">
        <f t="shared" si="25"/>
        <v>158.9986632997019</v>
      </c>
      <c r="E168" s="28">
        <f t="shared" si="20"/>
        <v>0</v>
      </c>
      <c r="F168" s="27">
        <f t="shared" si="21"/>
        <v>158.9986632997019</v>
      </c>
      <c r="G168" s="27">
        <f t="shared" si="22"/>
        <v>338.17695499475747</v>
      </c>
      <c r="H168" s="27">
        <f t="shared" si="26"/>
        <v>-179.17829169505555</v>
      </c>
      <c r="I168" s="27">
        <f t="shared" si="23"/>
        <v>-24228.61584766883</v>
      </c>
    </row>
    <row r="169" spans="1:9" ht="13.5">
      <c r="A169" s="24">
        <f t="shared" si="18"/>
        <v>139</v>
      </c>
      <c r="B169" s="5">
        <f t="shared" si="19"/>
        <v>43814</v>
      </c>
      <c r="C169" s="27">
        <f t="shared" si="24"/>
        <v>-24228.61584766883</v>
      </c>
      <c r="D169" s="27">
        <f t="shared" si="25"/>
        <v>158.9986632997019</v>
      </c>
      <c r="E169" s="28">
        <f t="shared" si="20"/>
        <v>0</v>
      </c>
      <c r="F169" s="27">
        <f t="shared" si="21"/>
        <v>158.9986632997019</v>
      </c>
      <c r="G169" s="27">
        <f t="shared" si="22"/>
        <v>340.71328215721815</v>
      </c>
      <c r="H169" s="27">
        <f t="shared" si="26"/>
        <v>-181.71461885751623</v>
      </c>
      <c r="I169" s="27">
        <f t="shared" si="23"/>
        <v>-24569.32912982605</v>
      </c>
    </row>
    <row r="170" spans="1:9" ht="13.5">
      <c r="A170" s="24">
        <f t="shared" si="18"/>
        <v>140</v>
      </c>
      <c r="B170" s="5">
        <f t="shared" si="19"/>
        <v>43845</v>
      </c>
      <c r="C170" s="27">
        <f t="shared" si="24"/>
        <v>-24569.32912982605</v>
      </c>
      <c r="D170" s="27">
        <f t="shared" si="25"/>
        <v>158.9986632997019</v>
      </c>
      <c r="E170" s="28">
        <f t="shared" si="20"/>
        <v>0</v>
      </c>
      <c r="F170" s="27">
        <f t="shared" si="21"/>
        <v>158.9986632997019</v>
      </c>
      <c r="G170" s="27">
        <f t="shared" si="22"/>
        <v>343.26863177339726</v>
      </c>
      <c r="H170" s="27">
        <f t="shared" si="26"/>
        <v>-184.26996847369537</v>
      </c>
      <c r="I170" s="27">
        <f t="shared" si="23"/>
        <v>-24912.597761599445</v>
      </c>
    </row>
    <row r="171" spans="1:9" ht="13.5">
      <c r="A171" s="24">
        <f t="shared" si="18"/>
        <v>141</v>
      </c>
      <c r="B171" s="5">
        <f t="shared" si="19"/>
        <v>43876</v>
      </c>
      <c r="C171" s="27">
        <f t="shared" si="24"/>
        <v>-24912.597761599445</v>
      </c>
      <c r="D171" s="27">
        <f t="shared" si="25"/>
        <v>158.9986632997019</v>
      </c>
      <c r="E171" s="28">
        <f t="shared" si="20"/>
        <v>0</v>
      </c>
      <c r="F171" s="27">
        <f t="shared" si="21"/>
        <v>158.9986632997019</v>
      </c>
      <c r="G171" s="27">
        <f t="shared" si="22"/>
        <v>345.8431465116977</v>
      </c>
      <c r="H171" s="27">
        <f t="shared" si="26"/>
        <v>-186.84448321199582</v>
      </c>
      <c r="I171" s="27">
        <f t="shared" si="23"/>
        <v>-25258.440908111144</v>
      </c>
    </row>
    <row r="172" spans="1:9" ht="13.5">
      <c r="A172" s="24">
        <f t="shared" si="18"/>
        <v>142</v>
      </c>
      <c r="B172" s="5">
        <f t="shared" si="19"/>
        <v>43905</v>
      </c>
      <c r="C172" s="27">
        <f t="shared" si="24"/>
        <v>-25258.440908111144</v>
      </c>
      <c r="D172" s="27">
        <f t="shared" si="25"/>
        <v>158.9986632997019</v>
      </c>
      <c r="E172" s="28">
        <f t="shared" si="20"/>
        <v>0</v>
      </c>
      <c r="F172" s="27">
        <f t="shared" si="21"/>
        <v>158.9986632997019</v>
      </c>
      <c r="G172" s="27">
        <f t="shared" si="22"/>
        <v>348.4369701105354</v>
      </c>
      <c r="H172" s="27">
        <f t="shared" si="26"/>
        <v>-189.43830681083355</v>
      </c>
      <c r="I172" s="27">
        <f t="shared" si="23"/>
        <v>-25606.87787822168</v>
      </c>
    </row>
    <row r="173" spans="1:9" ht="13.5">
      <c r="A173" s="24">
        <f t="shared" si="18"/>
        <v>143</v>
      </c>
      <c r="B173" s="5">
        <f t="shared" si="19"/>
        <v>43936</v>
      </c>
      <c r="C173" s="27">
        <f t="shared" si="24"/>
        <v>-25606.87787822168</v>
      </c>
      <c r="D173" s="27">
        <f t="shared" si="25"/>
        <v>158.9986632997019</v>
      </c>
      <c r="E173" s="28">
        <f t="shared" si="20"/>
        <v>0</v>
      </c>
      <c r="F173" s="27">
        <f t="shared" si="21"/>
        <v>158.9986632997019</v>
      </c>
      <c r="G173" s="27">
        <f t="shared" si="22"/>
        <v>351.0502473863645</v>
      </c>
      <c r="H173" s="27">
        <f t="shared" si="26"/>
        <v>-192.0515840866626</v>
      </c>
      <c r="I173" s="27">
        <f t="shared" si="23"/>
        <v>-25957.928125608043</v>
      </c>
    </row>
    <row r="174" spans="1:9" ht="13.5">
      <c r="A174" s="24">
        <f t="shared" si="18"/>
        <v>144</v>
      </c>
      <c r="B174" s="5">
        <f t="shared" si="19"/>
        <v>43966</v>
      </c>
      <c r="C174" s="27">
        <f t="shared" si="24"/>
        <v>-25957.928125608043</v>
      </c>
      <c r="D174" s="27">
        <f t="shared" si="25"/>
        <v>158.9986632997019</v>
      </c>
      <c r="E174" s="28">
        <f t="shared" si="20"/>
        <v>0</v>
      </c>
      <c r="F174" s="27">
        <f t="shared" si="21"/>
        <v>158.9986632997019</v>
      </c>
      <c r="G174" s="27">
        <f t="shared" si="22"/>
        <v>353.68312424176224</v>
      </c>
      <c r="H174" s="27">
        <f t="shared" si="26"/>
        <v>-194.68446094206033</v>
      </c>
      <c r="I174" s="27">
        <f t="shared" si="23"/>
        <v>-26311.611249849804</v>
      </c>
    </row>
    <row r="175" spans="1:9" ht="13.5">
      <c r="A175" s="24">
        <f t="shared" si="18"/>
        <v>145</v>
      </c>
      <c r="B175" s="5">
        <f t="shared" si="19"/>
        <v>43997</v>
      </c>
      <c r="C175" s="27">
        <f t="shared" si="24"/>
        <v>-26311.611249849804</v>
      </c>
      <c r="D175" s="27">
        <f t="shared" si="25"/>
        <v>158.9986632997019</v>
      </c>
      <c r="E175" s="28">
        <f t="shared" si="20"/>
        <v>0</v>
      </c>
      <c r="F175" s="27">
        <f t="shared" si="21"/>
        <v>158.9986632997019</v>
      </c>
      <c r="G175" s="27">
        <f t="shared" si="22"/>
        <v>356.3357476735754</v>
      </c>
      <c r="H175" s="27">
        <f t="shared" si="26"/>
        <v>-197.33708437387352</v>
      </c>
      <c r="I175" s="27">
        <f t="shared" si="23"/>
        <v>-26667.94699752338</v>
      </c>
    </row>
    <row r="176" spans="1:9" ht="13.5">
      <c r="A176" s="24">
        <f t="shared" si="18"/>
        <v>146</v>
      </c>
      <c r="B176" s="5">
        <f t="shared" si="19"/>
        <v>44027</v>
      </c>
      <c r="C176" s="27">
        <f t="shared" si="24"/>
        <v>-26667.94699752338</v>
      </c>
      <c r="D176" s="27">
        <f t="shared" si="25"/>
        <v>158.9986632997019</v>
      </c>
      <c r="E176" s="28">
        <f t="shared" si="20"/>
        <v>0</v>
      </c>
      <c r="F176" s="27">
        <f t="shared" si="21"/>
        <v>158.9986632997019</v>
      </c>
      <c r="G176" s="27">
        <f t="shared" si="22"/>
        <v>359.0082657811272</v>
      </c>
      <c r="H176" s="27">
        <f t="shared" si="26"/>
        <v>-200.00960248142533</v>
      </c>
      <c r="I176" s="27">
        <f t="shared" si="23"/>
        <v>-27026.95526330451</v>
      </c>
    </row>
    <row r="177" spans="1:9" ht="13.5">
      <c r="A177" s="24">
        <f t="shared" si="18"/>
        <v>147</v>
      </c>
      <c r="B177" s="5">
        <f t="shared" si="19"/>
        <v>44058</v>
      </c>
      <c r="C177" s="27">
        <f t="shared" si="24"/>
        <v>-27026.95526330451</v>
      </c>
      <c r="D177" s="27">
        <f t="shared" si="25"/>
        <v>158.9986632997019</v>
      </c>
      <c r="E177" s="28">
        <f t="shared" si="20"/>
        <v>0</v>
      </c>
      <c r="F177" s="27">
        <f t="shared" si="21"/>
        <v>158.9986632997019</v>
      </c>
      <c r="G177" s="27">
        <f t="shared" si="22"/>
        <v>361.7008277744857</v>
      </c>
      <c r="H177" s="27">
        <f t="shared" si="26"/>
        <v>-202.7021644747838</v>
      </c>
      <c r="I177" s="27">
        <f t="shared" si="23"/>
        <v>-27388.656091078996</v>
      </c>
    </row>
    <row r="178" spans="1:9" ht="13.5">
      <c r="A178" s="24">
        <f t="shared" si="18"/>
        <v>148</v>
      </c>
      <c r="B178" s="5">
        <f t="shared" si="19"/>
        <v>44089</v>
      </c>
      <c r="C178" s="27">
        <f t="shared" si="24"/>
        <v>-27388.656091078996</v>
      </c>
      <c r="D178" s="27">
        <f t="shared" si="25"/>
        <v>158.9986632997019</v>
      </c>
      <c r="E178" s="28">
        <f t="shared" si="20"/>
        <v>0</v>
      </c>
      <c r="F178" s="27">
        <f t="shared" si="21"/>
        <v>158.9986632997019</v>
      </c>
      <c r="G178" s="27">
        <f t="shared" si="22"/>
        <v>364.4135839827943</v>
      </c>
      <c r="H178" s="27">
        <f t="shared" si="26"/>
        <v>-205.41492068309245</v>
      </c>
      <c r="I178" s="27">
        <f t="shared" si="23"/>
        <v>-27753.06967506179</v>
      </c>
    </row>
    <row r="179" spans="1:9" ht="13.5">
      <c r="A179" s="24">
        <f t="shared" si="18"/>
        <v>149</v>
      </c>
      <c r="B179" s="5">
        <f t="shared" si="19"/>
        <v>44119</v>
      </c>
      <c r="C179" s="27">
        <f t="shared" si="24"/>
        <v>-27753.06967506179</v>
      </c>
      <c r="D179" s="27">
        <f t="shared" si="25"/>
        <v>158.9986632997019</v>
      </c>
      <c r="E179" s="28">
        <f t="shared" si="20"/>
        <v>0</v>
      </c>
      <c r="F179" s="27">
        <f t="shared" si="21"/>
        <v>158.9986632997019</v>
      </c>
      <c r="G179" s="27">
        <f t="shared" si="22"/>
        <v>367.1466858626653</v>
      </c>
      <c r="H179" s="27">
        <f t="shared" si="26"/>
        <v>-208.14802256296343</v>
      </c>
      <c r="I179" s="27">
        <f t="shared" si="23"/>
        <v>-28120.216360924456</v>
      </c>
    </row>
    <row r="180" spans="1:9" ht="13.5">
      <c r="A180" s="24">
        <f t="shared" si="18"/>
        <v>150</v>
      </c>
      <c r="B180" s="5">
        <f t="shared" si="19"/>
        <v>44150</v>
      </c>
      <c r="C180" s="27">
        <f t="shared" si="24"/>
        <v>-28120.216360924456</v>
      </c>
      <c r="D180" s="27">
        <f t="shared" si="25"/>
        <v>158.9986632997019</v>
      </c>
      <c r="E180" s="28">
        <f t="shared" si="20"/>
        <v>0</v>
      </c>
      <c r="F180" s="27">
        <f t="shared" si="21"/>
        <v>158.9986632997019</v>
      </c>
      <c r="G180" s="27">
        <f t="shared" si="22"/>
        <v>369.90028600663527</v>
      </c>
      <c r="H180" s="27">
        <f t="shared" si="26"/>
        <v>-210.9016227069334</v>
      </c>
      <c r="I180" s="27">
        <f t="shared" si="23"/>
        <v>-28490.116646931092</v>
      </c>
    </row>
    <row r="181" spans="1:9" ht="13.5">
      <c r="A181" s="24">
        <f t="shared" si="18"/>
        <v>151</v>
      </c>
      <c r="B181" s="5">
        <f t="shared" si="19"/>
        <v>44180</v>
      </c>
      <c r="C181" s="27">
        <f t="shared" si="24"/>
        <v>-28490.116646931092</v>
      </c>
      <c r="D181" s="27">
        <f t="shared" si="25"/>
        <v>158.9986632997019</v>
      </c>
      <c r="E181" s="28">
        <f t="shared" si="20"/>
        <v>0</v>
      </c>
      <c r="F181" s="27">
        <f t="shared" si="21"/>
        <v>158.9986632997019</v>
      </c>
      <c r="G181" s="27">
        <f t="shared" si="22"/>
        <v>372.67453815168506</v>
      </c>
      <c r="H181" s="27">
        <f t="shared" si="26"/>
        <v>-213.67587485198317</v>
      </c>
      <c r="I181" s="27">
        <f t="shared" si="23"/>
        <v>-28862.791185082777</v>
      </c>
    </row>
    <row r="182" spans="1:9" ht="13.5">
      <c r="A182" s="24">
        <f t="shared" si="18"/>
        <v>152</v>
      </c>
      <c r="B182" s="5">
        <f t="shared" si="19"/>
        <v>44211</v>
      </c>
      <c r="C182" s="27">
        <f t="shared" si="24"/>
        <v>-28862.791185082777</v>
      </c>
      <c r="D182" s="27">
        <f t="shared" si="25"/>
        <v>158.9986632997019</v>
      </c>
      <c r="E182" s="28">
        <f t="shared" si="20"/>
        <v>0</v>
      </c>
      <c r="F182" s="27">
        <f t="shared" si="21"/>
        <v>158.9986632997019</v>
      </c>
      <c r="G182" s="27">
        <f t="shared" si="22"/>
        <v>375.4695971878227</v>
      </c>
      <c r="H182" s="27">
        <f t="shared" si="26"/>
        <v>-216.4709338881208</v>
      </c>
      <c r="I182" s="27">
        <f t="shared" si="23"/>
        <v>-29238.260782270598</v>
      </c>
    </row>
    <row r="183" spans="1:9" ht="13.5">
      <c r="A183" s="24">
        <f t="shared" si="18"/>
        <v>153</v>
      </c>
      <c r="B183" s="5">
        <f t="shared" si="19"/>
        <v>44242</v>
      </c>
      <c r="C183" s="27">
        <f t="shared" si="24"/>
        <v>-29238.260782270598</v>
      </c>
      <c r="D183" s="27">
        <f t="shared" si="25"/>
        <v>158.9986632997019</v>
      </c>
      <c r="E183" s="28">
        <f t="shared" si="20"/>
        <v>0</v>
      </c>
      <c r="F183" s="27">
        <f t="shared" si="21"/>
        <v>158.9986632997019</v>
      </c>
      <c r="G183" s="27">
        <f t="shared" si="22"/>
        <v>378.2856191667314</v>
      </c>
      <c r="H183" s="27">
        <f t="shared" si="26"/>
        <v>-219.2869558670295</v>
      </c>
      <c r="I183" s="27">
        <f t="shared" si="23"/>
        <v>-29616.54640143733</v>
      </c>
    </row>
    <row r="184" spans="1:9" ht="13.5">
      <c r="A184" s="24">
        <f t="shared" si="18"/>
        <v>154</v>
      </c>
      <c r="B184" s="5">
        <f t="shared" si="19"/>
        <v>44270</v>
      </c>
      <c r="C184" s="27">
        <f t="shared" si="24"/>
        <v>-29616.54640143733</v>
      </c>
      <c r="D184" s="27">
        <f t="shared" si="25"/>
        <v>158.9986632997019</v>
      </c>
      <c r="E184" s="28">
        <f t="shared" si="20"/>
        <v>0</v>
      </c>
      <c r="F184" s="27">
        <f t="shared" si="21"/>
        <v>158.9986632997019</v>
      </c>
      <c r="G184" s="27">
        <f t="shared" si="22"/>
        <v>381.1227613104818</v>
      </c>
      <c r="H184" s="27">
        <f t="shared" si="26"/>
        <v>-222.12409801077993</v>
      </c>
      <c r="I184" s="27">
        <f t="shared" si="23"/>
        <v>-29997.66916274781</v>
      </c>
    </row>
    <row r="185" spans="1:9" ht="13.5">
      <c r="A185" s="24">
        <f t="shared" si="18"/>
        <v>155</v>
      </c>
      <c r="B185" s="5">
        <f t="shared" si="19"/>
        <v>44301</v>
      </c>
      <c r="C185" s="27">
        <f t="shared" si="24"/>
        <v>-29997.66916274781</v>
      </c>
      <c r="D185" s="27">
        <f t="shared" si="25"/>
        <v>158.9986632997019</v>
      </c>
      <c r="E185" s="28">
        <f t="shared" si="20"/>
        <v>0</v>
      </c>
      <c r="F185" s="27">
        <f t="shared" si="21"/>
        <v>158.9986632997019</v>
      </c>
      <c r="G185" s="27">
        <f t="shared" si="22"/>
        <v>383.9811820203105</v>
      </c>
      <c r="H185" s="27">
        <f t="shared" si="26"/>
        <v>-224.98251872060857</v>
      </c>
      <c r="I185" s="27">
        <f t="shared" si="23"/>
        <v>-30381.65034476812</v>
      </c>
    </row>
    <row r="186" spans="1:9" ht="13.5">
      <c r="A186" s="24">
        <f t="shared" si="18"/>
        <v>156</v>
      </c>
      <c r="B186" s="5">
        <f t="shared" si="19"/>
        <v>44331</v>
      </c>
      <c r="C186" s="27">
        <f t="shared" si="24"/>
        <v>-30381.65034476812</v>
      </c>
      <c r="D186" s="27">
        <f t="shared" si="25"/>
        <v>158.9986632997019</v>
      </c>
      <c r="E186" s="28">
        <f t="shared" si="20"/>
        <v>0</v>
      </c>
      <c r="F186" s="27">
        <f t="shared" si="21"/>
        <v>158.9986632997019</v>
      </c>
      <c r="G186" s="27">
        <f t="shared" si="22"/>
        <v>386.8610408854628</v>
      </c>
      <c r="H186" s="27">
        <f t="shared" si="26"/>
        <v>-227.8623775857609</v>
      </c>
      <c r="I186" s="27">
        <f t="shared" si="23"/>
        <v>-30768.511385653583</v>
      </c>
    </row>
    <row r="187" spans="1:9" ht="13.5">
      <c r="A187" s="24">
        <f t="shared" si="18"/>
        <v>157</v>
      </c>
      <c r="B187" s="5">
        <f t="shared" si="19"/>
        <v>44362</v>
      </c>
      <c r="C187" s="27">
        <f t="shared" si="24"/>
        <v>-30768.511385653583</v>
      </c>
      <c r="D187" s="27">
        <f t="shared" si="25"/>
        <v>158.9986632997019</v>
      </c>
      <c r="E187" s="28">
        <f t="shared" si="20"/>
        <v>0</v>
      </c>
      <c r="F187" s="27">
        <f t="shared" si="21"/>
        <v>158.9986632997019</v>
      </c>
      <c r="G187" s="27">
        <f t="shared" si="22"/>
        <v>389.7624986921038</v>
      </c>
      <c r="H187" s="27">
        <f t="shared" si="26"/>
        <v>-230.7638353924019</v>
      </c>
      <c r="I187" s="27">
        <f t="shared" si="23"/>
        <v>-31158.273884345686</v>
      </c>
    </row>
    <row r="188" spans="1:9" ht="13.5">
      <c r="A188" s="24">
        <f t="shared" si="18"/>
        <v>158</v>
      </c>
      <c r="B188" s="5">
        <f t="shared" si="19"/>
        <v>44392</v>
      </c>
      <c r="C188" s="27">
        <f t="shared" si="24"/>
        <v>-31158.273884345686</v>
      </c>
      <c r="D188" s="27">
        <f t="shared" si="25"/>
        <v>158.9986632997019</v>
      </c>
      <c r="E188" s="28">
        <f t="shared" si="20"/>
        <v>0</v>
      </c>
      <c r="F188" s="27">
        <f t="shared" si="21"/>
        <v>158.9986632997019</v>
      </c>
      <c r="G188" s="27">
        <f t="shared" si="22"/>
        <v>392.6857174322945</v>
      </c>
      <c r="H188" s="27">
        <f t="shared" si="26"/>
        <v>-233.68705413259264</v>
      </c>
      <c r="I188" s="27">
        <f t="shared" si="23"/>
        <v>-31550.95960177798</v>
      </c>
    </row>
    <row r="189" spans="1:9" ht="13.5">
      <c r="A189" s="24">
        <f t="shared" si="18"/>
        <v>159</v>
      </c>
      <c r="B189" s="5">
        <f t="shared" si="19"/>
        <v>44423</v>
      </c>
      <c r="C189" s="27">
        <f t="shared" si="24"/>
        <v>-31550.95960177798</v>
      </c>
      <c r="D189" s="27">
        <f t="shared" si="25"/>
        <v>158.9986632997019</v>
      </c>
      <c r="E189" s="28">
        <f t="shared" si="20"/>
        <v>0</v>
      </c>
      <c r="F189" s="27">
        <f t="shared" si="21"/>
        <v>158.9986632997019</v>
      </c>
      <c r="G189" s="27">
        <f t="shared" si="22"/>
        <v>395.6308603130367</v>
      </c>
      <c r="H189" s="27">
        <f t="shared" si="26"/>
        <v>-236.63219701333483</v>
      </c>
      <c r="I189" s="27">
        <f t="shared" si="23"/>
        <v>-31946.59046209102</v>
      </c>
    </row>
    <row r="190" spans="1:9" ht="13.5">
      <c r="A190" s="24">
        <f t="shared" si="18"/>
        <v>160</v>
      </c>
      <c r="B190" s="5">
        <f t="shared" si="19"/>
        <v>44454</v>
      </c>
      <c r="C190" s="27">
        <f t="shared" si="24"/>
        <v>-31946.59046209102</v>
      </c>
      <c r="D190" s="27">
        <f t="shared" si="25"/>
        <v>158.9986632997019</v>
      </c>
      <c r="E190" s="28">
        <f t="shared" si="20"/>
        <v>0</v>
      </c>
      <c r="F190" s="27">
        <f t="shared" si="21"/>
        <v>158.9986632997019</v>
      </c>
      <c r="G190" s="27">
        <f t="shared" si="22"/>
        <v>398.59809176538454</v>
      </c>
      <c r="H190" s="27">
        <f t="shared" si="26"/>
        <v>-239.59942846568265</v>
      </c>
      <c r="I190" s="27">
        <f t="shared" si="23"/>
        <v>-32345.188553856402</v>
      </c>
    </row>
    <row r="191" spans="1:9" ht="13.5">
      <c r="A191" s="24">
        <f t="shared" si="18"/>
        <v>161</v>
      </c>
      <c r="B191" s="5">
        <f t="shared" si="19"/>
        <v>44484</v>
      </c>
      <c r="C191" s="27">
        <f t="shared" si="24"/>
        <v>-32345.188553856402</v>
      </c>
      <c r="D191" s="27">
        <f t="shared" si="25"/>
        <v>158.9986632997019</v>
      </c>
      <c r="E191" s="28">
        <f t="shared" si="20"/>
        <v>0</v>
      </c>
      <c r="F191" s="27">
        <f t="shared" si="21"/>
        <v>158.9986632997019</v>
      </c>
      <c r="G191" s="27">
        <f t="shared" si="22"/>
        <v>401.58757745362493</v>
      </c>
      <c r="H191" s="27">
        <f t="shared" si="26"/>
        <v>-242.588914153923</v>
      </c>
      <c r="I191" s="27">
        <f t="shared" si="23"/>
        <v>-32746.776131310027</v>
      </c>
    </row>
    <row r="192" spans="1:9" ht="13.5">
      <c r="A192" s="24">
        <f t="shared" si="18"/>
        <v>162</v>
      </c>
      <c r="B192" s="5">
        <f t="shared" si="19"/>
        <v>44515</v>
      </c>
      <c r="C192" s="27">
        <f t="shared" si="24"/>
        <v>-32746.776131310027</v>
      </c>
      <c r="D192" s="27">
        <f t="shared" si="25"/>
        <v>158.9986632997019</v>
      </c>
      <c r="E192" s="28">
        <f t="shared" si="20"/>
        <v>0</v>
      </c>
      <c r="F192" s="27">
        <f t="shared" si="21"/>
        <v>158.9986632997019</v>
      </c>
      <c r="G192" s="27">
        <f t="shared" si="22"/>
        <v>404.5994842845271</v>
      </c>
      <c r="H192" s="27">
        <f t="shared" si="26"/>
        <v>-245.6008209848252</v>
      </c>
      <c r="I192" s="27">
        <f t="shared" si="23"/>
        <v>-33151.37561559455</v>
      </c>
    </row>
    <row r="193" spans="1:9" ht="13.5">
      <c r="A193" s="24">
        <f t="shared" si="18"/>
        <v>163</v>
      </c>
      <c r="B193" s="5">
        <f t="shared" si="19"/>
        <v>44545</v>
      </c>
      <c r="C193" s="27">
        <f t="shared" si="24"/>
        <v>-33151.37561559455</v>
      </c>
      <c r="D193" s="27">
        <f t="shared" si="25"/>
        <v>158.9986632997019</v>
      </c>
      <c r="E193" s="28">
        <f t="shared" si="20"/>
        <v>0</v>
      </c>
      <c r="F193" s="27">
        <f t="shared" si="21"/>
        <v>158.9986632997019</v>
      </c>
      <c r="G193" s="27">
        <f t="shared" si="22"/>
        <v>407.6339804166611</v>
      </c>
      <c r="H193" s="27">
        <f t="shared" si="26"/>
        <v>-248.63531711695916</v>
      </c>
      <c r="I193" s="27">
        <f t="shared" si="23"/>
        <v>-33559.009596011216</v>
      </c>
    </row>
    <row r="194" spans="1:9" ht="13.5">
      <c r="A194" s="24">
        <f t="shared" si="18"/>
        <v>164</v>
      </c>
      <c r="B194" s="5">
        <f t="shared" si="19"/>
        <v>44576</v>
      </c>
      <c r="C194" s="27">
        <f t="shared" si="24"/>
        <v>-33559.009596011216</v>
      </c>
      <c r="D194" s="27">
        <f t="shared" si="25"/>
        <v>158.9986632997019</v>
      </c>
      <c r="E194" s="28">
        <f t="shared" si="20"/>
        <v>0</v>
      </c>
      <c r="F194" s="27">
        <f t="shared" si="21"/>
        <v>158.9986632997019</v>
      </c>
      <c r="G194" s="27">
        <f t="shared" si="22"/>
        <v>410.69123526978603</v>
      </c>
      <c r="H194" s="27">
        <f t="shared" si="26"/>
        <v>-251.69257197008412</v>
      </c>
      <c r="I194" s="27">
        <f t="shared" si="23"/>
        <v>-33969.700831281</v>
      </c>
    </row>
    <row r="195" spans="1:9" ht="13.5">
      <c r="A195" s="24">
        <f t="shared" si="18"/>
        <v>165</v>
      </c>
      <c r="B195" s="5">
        <f t="shared" si="19"/>
        <v>44607</v>
      </c>
      <c r="C195" s="27">
        <f t="shared" si="24"/>
        <v>-33969.700831281</v>
      </c>
      <c r="D195" s="27">
        <f t="shared" si="25"/>
        <v>158.9986632997019</v>
      </c>
      <c r="E195" s="28">
        <f t="shared" si="20"/>
        <v>0</v>
      </c>
      <c r="F195" s="27">
        <f t="shared" si="21"/>
        <v>158.9986632997019</v>
      </c>
      <c r="G195" s="27">
        <f t="shared" si="22"/>
        <v>413.7714195343094</v>
      </c>
      <c r="H195" s="27">
        <f t="shared" si="26"/>
        <v>-254.7727562346075</v>
      </c>
      <c r="I195" s="27">
        <f t="shared" si="23"/>
        <v>-34383.472250815306</v>
      </c>
    </row>
    <row r="196" spans="1:9" ht="13.5">
      <c r="A196" s="24">
        <f t="shared" si="18"/>
        <v>166</v>
      </c>
      <c r="B196" s="5">
        <f t="shared" si="19"/>
        <v>44635</v>
      </c>
      <c r="C196" s="27">
        <f t="shared" si="24"/>
        <v>-34383.472250815306</v>
      </c>
      <c r="D196" s="27">
        <f t="shared" si="25"/>
        <v>158.9986632997019</v>
      </c>
      <c r="E196" s="28">
        <f t="shared" si="20"/>
        <v>0</v>
      </c>
      <c r="F196" s="27">
        <f t="shared" si="21"/>
        <v>158.9986632997019</v>
      </c>
      <c r="G196" s="27">
        <f t="shared" si="22"/>
        <v>416.87470518081665</v>
      </c>
      <c r="H196" s="27">
        <f t="shared" si="26"/>
        <v>-257.87604188111476</v>
      </c>
      <c r="I196" s="27">
        <f t="shared" si="23"/>
        <v>-34800.34695599612</v>
      </c>
    </row>
    <row r="197" spans="1:9" ht="13.5">
      <c r="A197" s="24">
        <f t="shared" si="18"/>
        <v>167</v>
      </c>
      <c r="B197" s="5">
        <f t="shared" si="19"/>
        <v>44666</v>
      </c>
      <c r="C197" s="27">
        <f t="shared" si="24"/>
        <v>-34800.34695599612</v>
      </c>
      <c r="D197" s="27">
        <f t="shared" si="25"/>
        <v>158.9986632997019</v>
      </c>
      <c r="E197" s="28">
        <f t="shared" si="20"/>
        <v>0</v>
      </c>
      <c r="F197" s="27">
        <f t="shared" si="21"/>
        <v>158.9986632997019</v>
      </c>
      <c r="G197" s="27">
        <f t="shared" si="22"/>
        <v>420.0012654696728</v>
      </c>
      <c r="H197" s="27">
        <f t="shared" si="26"/>
        <v>-261.0026021699709</v>
      </c>
      <c r="I197" s="27">
        <f t="shared" si="23"/>
        <v>-35220.34822146579</v>
      </c>
    </row>
    <row r="198" spans="1:9" ht="13.5">
      <c r="A198" s="24">
        <f t="shared" si="18"/>
        <v>168</v>
      </c>
      <c r="B198" s="5">
        <f t="shared" si="19"/>
        <v>44696</v>
      </c>
      <c r="C198" s="27">
        <f t="shared" si="24"/>
        <v>-35220.34822146579</v>
      </c>
      <c r="D198" s="27">
        <f t="shared" si="25"/>
        <v>158.9986632997019</v>
      </c>
      <c r="E198" s="28">
        <f t="shared" si="20"/>
        <v>0</v>
      </c>
      <c r="F198" s="27">
        <f t="shared" si="21"/>
        <v>158.9986632997019</v>
      </c>
      <c r="G198" s="27">
        <f t="shared" si="22"/>
        <v>423.15127496069533</v>
      </c>
      <c r="H198" s="27">
        <f t="shared" si="26"/>
        <v>-264.15261166099344</v>
      </c>
      <c r="I198" s="27">
        <f t="shared" si="23"/>
        <v>-35643.499496426484</v>
      </c>
    </row>
    <row r="199" spans="1:9" ht="13.5">
      <c r="A199" s="24">
        <f t="shared" si="18"/>
        <v>169</v>
      </c>
      <c r="B199" s="5">
        <f t="shared" si="19"/>
        <v>44727</v>
      </c>
      <c r="C199" s="27">
        <f t="shared" si="24"/>
        <v>-35643.499496426484</v>
      </c>
      <c r="D199" s="27">
        <f t="shared" si="25"/>
        <v>158.9986632997019</v>
      </c>
      <c r="E199" s="28">
        <f t="shared" si="20"/>
        <v>0</v>
      </c>
      <c r="F199" s="27">
        <f t="shared" si="21"/>
        <v>158.9986632997019</v>
      </c>
      <c r="G199" s="27">
        <f t="shared" si="22"/>
        <v>426.3249095229005</v>
      </c>
      <c r="H199" s="27">
        <f t="shared" si="26"/>
        <v>-267.3262462231986</v>
      </c>
      <c r="I199" s="27">
        <f t="shared" si="23"/>
        <v>-36069.82440594939</v>
      </c>
    </row>
    <row r="200" spans="1:9" ht="13.5">
      <c r="A200" s="24">
        <f t="shared" si="18"/>
        <v>170</v>
      </c>
      <c r="B200" s="5">
        <f t="shared" si="19"/>
        <v>44757</v>
      </c>
      <c r="C200" s="27">
        <f t="shared" si="24"/>
        <v>-36069.82440594939</v>
      </c>
      <c r="D200" s="27">
        <f t="shared" si="25"/>
        <v>158.9986632997019</v>
      </c>
      <c r="E200" s="28">
        <f t="shared" si="20"/>
        <v>0</v>
      </c>
      <c r="F200" s="27">
        <f t="shared" si="21"/>
        <v>158.9986632997019</v>
      </c>
      <c r="G200" s="27">
        <f t="shared" si="22"/>
        <v>429.5223463443223</v>
      </c>
      <c r="H200" s="27">
        <f t="shared" si="26"/>
        <v>-270.5236830446204</v>
      </c>
      <c r="I200" s="27">
        <f t="shared" si="23"/>
        <v>-36499.34675229371</v>
      </c>
    </row>
    <row r="201" spans="1:9" ht="13.5">
      <c r="A201" s="24">
        <f t="shared" si="18"/>
        <v>171</v>
      </c>
      <c r="B201" s="5">
        <f t="shared" si="19"/>
        <v>44788</v>
      </c>
      <c r="C201" s="27">
        <f t="shared" si="24"/>
        <v>-36499.34675229371</v>
      </c>
      <c r="D201" s="27">
        <f t="shared" si="25"/>
        <v>158.9986632997019</v>
      </c>
      <c r="E201" s="28">
        <f t="shared" si="20"/>
        <v>0</v>
      </c>
      <c r="F201" s="27">
        <f t="shared" si="21"/>
        <v>158.9986632997019</v>
      </c>
      <c r="G201" s="27">
        <f t="shared" si="22"/>
        <v>432.7437639419047</v>
      </c>
      <c r="H201" s="27">
        <f t="shared" si="26"/>
        <v>-273.74510064220283</v>
      </c>
      <c r="I201" s="27">
        <f t="shared" si="23"/>
        <v>-36932.09051623562</v>
      </c>
    </row>
    <row r="202" spans="1:9" ht="13.5">
      <c r="A202" s="24">
        <f t="shared" si="18"/>
        <v>172</v>
      </c>
      <c r="B202" s="5">
        <f t="shared" si="19"/>
        <v>44819</v>
      </c>
      <c r="C202" s="27">
        <f t="shared" si="24"/>
        <v>-36932.09051623562</v>
      </c>
      <c r="D202" s="27">
        <f t="shared" si="25"/>
        <v>158.9986632997019</v>
      </c>
      <c r="E202" s="28">
        <f t="shared" si="20"/>
        <v>0</v>
      </c>
      <c r="F202" s="27">
        <f t="shared" si="21"/>
        <v>158.9986632997019</v>
      </c>
      <c r="G202" s="27">
        <f t="shared" si="22"/>
        <v>435.98934217146905</v>
      </c>
      <c r="H202" s="27">
        <f t="shared" si="26"/>
        <v>-276.99067887176716</v>
      </c>
      <c r="I202" s="27">
        <f t="shared" si="23"/>
        <v>-37368.07985840709</v>
      </c>
    </row>
    <row r="203" spans="1:9" ht="13.5">
      <c r="A203" s="24">
        <f t="shared" si="18"/>
        <v>173</v>
      </c>
      <c r="B203" s="5">
        <f t="shared" si="19"/>
        <v>44849</v>
      </c>
      <c r="C203" s="27">
        <f t="shared" si="24"/>
        <v>-37368.07985840709</v>
      </c>
      <c r="D203" s="27">
        <f t="shared" si="25"/>
        <v>158.9986632997019</v>
      </c>
      <c r="E203" s="28">
        <f t="shared" si="20"/>
        <v>0</v>
      </c>
      <c r="F203" s="27">
        <f t="shared" si="21"/>
        <v>158.9986632997019</v>
      </c>
      <c r="G203" s="27">
        <f t="shared" si="22"/>
        <v>439.259262237755</v>
      </c>
      <c r="H203" s="27">
        <f t="shared" si="26"/>
        <v>-280.26059893805314</v>
      </c>
      <c r="I203" s="27">
        <f t="shared" si="23"/>
        <v>-37807.33912064484</v>
      </c>
    </row>
    <row r="204" spans="1:9" ht="13.5">
      <c r="A204" s="24">
        <f t="shared" si="18"/>
        <v>174</v>
      </c>
      <c r="B204" s="5">
        <f t="shared" si="19"/>
        <v>44880</v>
      </c>
      <c r="C204" s="27">
        <f t="shared" si="24"/>
        <v>-37807.33912064484</v>
      </c>
      <c r="D204" s="27">
        <f t="shared" si="25"/>
        <v>158.9986632997019</v>
      </c>
      <c r="E204" s="28">
        <f t="shared" si="20"/>
        <v>0</v>
      </c>
      <c r="F204" s="27">
        <f t="shared" si="21"/>
        <v>158.9986632997019</v>
      </c>
      <c r="G204" s="27">
        <f t="shared" si="22"/>
        <v>442.55370670453823</v>
      </c>
      <c r="H204" s="27">
        <f t="shared" si="26"/>
        <v>-283.55504340483634</v>
      </c>
      <c r="I204" s="27">
        <f t="shared" si="23"/>
        <v>-38249.89282734938</v>
      </c>
    </row>
    <row r="205" spans="1:9" ht="13.5">
      <c r="A205" s="24">
        <f t="shared" si="18"/>
        <v>175</v>
      </c>
      <c r="B205" s="5">
        <f t="shared" si="19"/>
        <v>44910</v>
      </c>
      <c r="C205" s="27">
        <f t="shared" si="24"/>
        <v>-38249.89282734938</v>
      </c>
      <c r="D205" s="27">
        <f t="shared" si="25"/>
        <v>158.9986632997019</v>
      </c>
      <c r="E205" s="28">
        <f t="shared" si="20"/>
        <v>0</v>
      </c>
      <c r="F205" s="27">
        <f t="shared" si="21"/>
        <v>158.9986632997019</v>
      </c>
      <c r="G205" s="27">
        <f t="shared" si="22"/>
        <v>445.8728595048222</v>
      </c>
      <c r="H205" s="27">
        <f t="shared" si="26"/>
        <v>-286.8741962051203</v>
      </c>
      <c r="I205" s="27">
        <f t="shared" si="23"/>
        <v>-38695.7656868542</v>
      </c>
    </row>
    <row r="206" spans="1:9" ht="13.5">
      <c r="A206" s="24">
        <f t="shared" si="18"/>
        <v>176</v>
      </c>
      <c r="B206" s="5">
        <f t="shared" si="19"/>
        <v>44941</v>
      </c>
      <c r="C206" s="27">
        <f t="shared" si="24"/>
        <v>-38695.7656868542</v>
      </c>
      <c r="D206" s="27">
        <f t="shared" si="25"/>
        <v>158.9986632997019</v>
      </c>
      <c r="E206" s="28">
        <f t="shared" si="20"/>
        <v>0</v>
      </c>
      <c r="F206" s="27">
        <f t="shared" si="21"/>
        <v>158.9986632997019</v>
      </c>
      <c r="G206" s="27">
        <f t="shared" si="22"/>
        <v>449.2169059511084</v>
      </c>
      <c r="H206" s="27">
        <f t="shared" si="26"/>
        <v>-290.2182426514065</v>
      </c>
      <c r="I206" s="27">
        <f t="shared" si="23"/>
        <v>-39144.98259280531</v>
      </c>
    </row>
    <row r="207" spans="1:9" ht="13.5">
      <c r="A207" s="24">
        <f t="shared" si="18"/>
        <v>177</v>
      </c>
      <c r="B207" s="5">
        <f t="shared" si="19"/>
        <v>44972</v>
      </c>
      <c r="C207" s="27">
        <f t="shared" si="24"/>
        <v>-39144.98259280531</v>
      </c>
      <c r="D207" s="27">
        <f t="shared" si="25"/>
        <v>158.9986632997019</v>
      </c>
      <c r="E207" s="28">
        <f t="shared" si="20"/>
        <v>0</v>
      </c>
      <c r="F207" s="27">
        <f t="shared" si="21"/>
        <v>158.9986632997019</v>
      </c>
      <c r="G207" s="27">
        <f t="shared" si="22"/>
        <v>452.5860327457417</v>
      </c>
      <c r="H207" s="27">
        <f t="shared" si="26"/>
        <v>-293.5873694460398</v>
      </c>
      <c r="I207" s="27">
        <f t="shared" si="23"/>
        <v>-39597.56862555105</v>
      </c>
    </row>
    <row r="208" spans="1:9" ht="13.5">
      <c r="A208" s="24">
        <f t="shared" si="18"/>
        <v>178</v>
      </c>
      <c r="B208" s="5">
        <f t="shared" si="19"/>
        <v>45000</v>
      </c>
      <c r="C208" s="27">
        <f t="shared" si="24"/>
        <v>-39597.56862555105</v>
      </c>
      <c r="D208" s="27">
        <f t="shared" si="25"/>
        <v>158.9986632997019</v>
      </c>
      <c r="E208" s="28">
        <f t="shared" si="20"/>
        <v>0</v>
      </c>
      <c r="F208" s="27">
        <f t="shared" si="21"/>
        <v>158.9986632997019</v>
      </c>
      <c r="G208" s="27">
        <f t="shared" si="22"/>
        <v>455.98042799133475</v>
      </c>
      <c r="H208" s="27">
        <f t="shared" si="26"/>
        <v>-296.98176469163286</v>
      </c>
      <c r="I208" s="27">
        <f t="shared" si="23"/>
        <v>-40053.54905354239</v>
      </c>
    </row>
    <row r="209" spans="1:9" ht="13.5">
      <c r="A209" s="24">
        <f t="shared" si="18"/>
        <v>179</v>
      </c>
      <c r="B209" s="5">
        <f t="shared" si="19"/>
        <v>45031</v>
      </c>
      <c r="C209" s="27">
        <f t="shared" si="24"/>
        <v>-40053.54905354239</v>
      </c>
      <c r="D209" s="27">
        <f t="shared" si="25"/>
        <v>158.9986632997019</v>
      </c>
      <c r="E209" s="28">
        <f t="shared" si="20"/>
        <v>0</v>
      </c>
      <c r="F209" s="27">
        <f t="shared" si="21"/>
        <v>158.9986632997019</v>
      </c>
      <c r="G209" s="27">
        <f t="shared" si="22"/>
        <v>459.4002812012698</v>
      </c>
      <c r="H209" s="27">
        <f t="shared" si="26"/>
        <v>-300.40161790156793</v>
      </c>
      <c r="I209" s="27">
        <f t="shared" si="23"/>
        <v>-40512.94933474366</v>
      </c>
    </row>
    <row r="210" spans="1:9" ht="13.5">
      <c r="A210" s="24">
        <f t="shared" si="18"/>
        <v>180</v>
      </c>
      <c r="B210" s="5">
        <f t="shared" si="19"/>
        <v>45061</v>
      </c>
      <c r="C210" s="27">
        <f t="shared" si="24"/>
        <v>-40512.94933474366</v>
      </c>
      <c r="D210" s="27">
        <f t="shared" si="25"/>
        <v>158.9986632997019</v>
      </c>
      <c r="E210" s="28">
        <f t="shared" si="20"/>
        <v>0</v>
      </c>
      <c r="F210" s="27">
        <f t="shared" si="21"/>
        <v>158.9986632997019</v>
      </c>
      <c r="G210" s="27">
        <f t="shared" si="22"/>
        <v>462.84578331027933</v>
      </c>
      <c r="H210" s="27">
        <f t="shared" si="26"/>
        <v>-303.84712001057744</v>
      </c>
      <c r="I210" s="27">
        <f t="shared" si="23"/>
        <v>-40975.79511805394</v>
      </c>
    </row>
    <row r="211" spans="1:9" ht="13.5">
      <c r="A211" s="24">
        <f t="shared" si="18"/>
        <v>181</v>
      </c>
      <c r="B211" s="5">
        <f t="shared" si="19"/>
        <v>45092</v>
      </c>
      <c r="C211" s="27">
        <f t="shared" si="24"/>
        <v>-40975.79511805394</v>
      </c>
      <c r="D211" s="27">
        <f t="shared" si="25"/>
        <v>158.9986632997019</v>
      </c>
      <c r="E211" s="28">
        <f t="shared" si="20"/>
        <v>0</v>
      </c>
      <c r="F211" s="27">
        <f t="shared" si="21"/>
        <v>158.9986632997019</v>
      </c>
      <c r="G211" s="27">
        <f t="shared" si="22"/>
        <v>466.3171266851064</v>
      </c>
      <c r="H211" s="27">
        <f t="shared" si="26"/>
        <v>-307.3184633854045</v>
      </c>
      <c r="I211" s="27">
        <f t="shared" si="23"/>
        <v>-41442.112244739044</v>
      </c>
    </row>
    <row r="212" spans="1:9" ht="13.5">
      <c r="A212" s="24">
        <f t="shared" si="18"/>
        <v>182</v>
      </c>
      <c r="B212" s="5">
        <f t="shared" si="19"/>
        <v>45122</v>
      </c>
      <c r="C212" s="27">
        <f t="shared" si="24"/>
        <v>-41442.112244739044</v>
      </c>
      <c r="D212" s="27">
        <f t="shared" si="25"/>
        <v>158.9986632997019</v>
      </c>
      <c r="E212" s="28">
        <f t="shared" si="20"/>
        <v>0</v>
      </c>
      <c r="F212" s="27">
        <f t="shared" si="21"/>
        <v>158.9986632997019</v>
      </c>
      <c r="G212" s="27">
        <f t="shared" si="22"/>
        <v>469.8145051352447</v>
      </c>
      <c r="H212" s="27">
        <f t="shared" si="26"/>
        <v>-310.8158418355428</v>
      </c>
      <c r="I212" s="27">
        <f t="shared" si="23"/>
        <v>-41911.92674987429</v>
      </c>
    </row>
    <row r="213" spans="1:9" ht="13.5">
      <c r="A213" s="24">
        <f t="shared" si="18"/>
        <v>183</v>
      </c>
      <c r="B213" s="5">
        <f t="shared" si="19"/>
        <v>45153</v>
      </c>
      <c r="C213" s="27">
        <f t="shared" si="24"/>
        <v>-41911.92674987429</v>
      </c>
      <c r="D213" s="27">
        <f t="shared" si="25"/>
        <v>158.9986632997019</v>
      </c>
      <c r="E213" s="28">
        <f t="shared" si="20"/>
        <v>0</v>
      </c>
      <c r="F213" s="27">
        <f t="shared" si="21"/>
        <v>158.9986632997019</v>
      </c>
      <c r="G213" s="27">
        <f t="shared" si="22"/>
        <v>473.33811392375907</v>
      </c>
      <c r="H213" s="27">
        <f t="shared" si="26"/>
        <v>-314.3394506240572</v>
      </c>
      <c r="I213" s="27">
        <f t="shared" si="23"/>
        <v>-42385.26486379805</v>
      </c>
    </row>
    <row r="214" spans="1:9" ht="13.5">
      <c r="A214" s="24">
        <f t="shared" si="18"/>
        <v>184</v>
      </c>
      <c r="B214" s="5">
        <f t="shared" si="19"/>
        <v>45184</v>
      </c>
      <c r="C214" s="27">
        <f t="shared" si="24"/>
        <v>-42385.26486379805</v>
      </c>
      <c r="D214" s="27">
        <f t="shared" si="25"/>
        <v>158.9986632997019</v>
      </c>
      <c r="E214" s="28">
        <f t="shared" si="20"/>
        <v>0</v>
      </c>
      <c r="F214" s="27">
        <f t="shared" si="21"/>
        <v>158.9986632997019</v>
      </c>
      <c r="G214" s="27">
        <f t="shared" si="22"/>
        <v>476.88814977818726</v>
      </c>
      <c r="H214" s="27">
        <f t="shared" si="26"/>
        <v>-317.88948647848537</v>
      </c>
      <c r="I214" s="27">
        <f t="shared" si="23"/>
        <v>-42862.15301357624</v>
      </c>
    </row>
    <row r="215" spans="1:9" ht="13.5">
      <c r="A215" s="24">
        <f t="shared" si="18"/>
        <v>185</v>
      </c>
      <c r="B215" s="5">
        <f t="shared" si="19"/>
        <v>45214</v>
      </c>
      <c r="C215" s="27">
        <f t="shared" si="24"/>
        <v>-42862.15301357624</v>
      </c>
      <c r="D215" s="27">
        <f t="shared" si="25"/>
        <v>158.9986632997019</v>
      </c>
      <c r="E215" s="28">
        <f t="shared" si="20"/>
        <v>0</v>
      </c>
      <c r="F215" s="27">
        <f t="shared" si="21"/>
        <v>158.9986632997019</v>
      </c>
      <c r="G215" s="27">
        <f t="shared" si="22"/>
        <v>480.46481090152366</v>
      </c>
      <c r="H215" s="27">
        <f t="shared" si="26"/>
        <v>-321.4661476018218</v>
      </c>
      <c r="I215" s="27">
        <f t="shared" si="23"/>
        <v>-43342.61782447776</v>
      </c>
    </row>
    <row r="216" spans="1:9" ht="13.5">
      <c r="A216" s="24">
        <f t="shared" si="18"/>
        <v>186</v>
      </c>
      <c r="B216" s="5">
        <f t="shared" si="19"/>
        <v>45245</v>
      </c>
      <c r="C216" s="27">
        <f t="shared" si="24"/>
        <v>-43342.61782447776</v>
      </c>
      <c r="D216" s="27">
        <f t="shared" si="25"/>
        <v>158.9986632997019</v>
      </c>
      <c r="E216" s="28">
        <f t="shared" si="20"/>
        <v>0</v>
      </c>
      <c r="F216" s="27">
        <f t="shared" si="21"/>
        <v>158.9986632997019</v>
      </c>
      <c r="G216" s="27">
        <f t="shared" si="22"/>
        <v>484.0682969832851</v>
      </c>
      <c r="H216" s="27">
        <f t="shared" si="26"/>
        <v>-325.0696336835832</v>
      </c>
      <c r="I216" s="27">
        <f t="shared" si="23"/>
        <v>-43826.68612146105</v>
      </c>
    </row>
    <row r="217" spans="1:9" ht="13.5">
      <c r="A217" s="24">
        <f t="shared" si="18"/>
        <v>187</v>
      </c>
      <c r="B217" s="5">
        <f t="shared" si="19"/>
        <v>45275</v>
      </c>
      <c r="C217" s="27">
        <f t="shared" si="24"/>
        <v>-43826.68612146105</v>
      </c>
      <c r="D217" s="27">
        <f t="shared" si="25"/>
        <v>158.9986632997019</v>
      </c>
      <c r="E217" s="28">
        <f t="shared" si="20"/>
        <v>0</v>
      </c>
      <c r="F217" s="27">
        <f t="shared" si="21"/>
        <v>158.9986632997019</v>
      </c>
      <c r="G217" s="27">
        <f t="shared" si="22"/>
        <v>487.6988092106597</v>
      </c>
      <c r="H217" s="27">
        <f t="shared" si="26"/>
        <v>-328.7001459109578</v>
      </c>
      <c r="I217" s="27">
        <f t="shared" si="23"/>
        <v>-44314.38493067171</v>
      </c>
    </row>
    <row r="218" spans="1:9" ht="13.5">
      <c r="A218" s="24">
        <f t="shared" si="18"/>
        <v>188</v>
      </c>
      <c r="B218" s="5">
        <f t="shared" si="19"/>
        <v>45306</v>
      </c>
      <c r="C218" s="27">
        <f t="shared" si="24"/>
        <v>-44314.38493067171</v>
      </c>
      <c r="D218" s="27">
        <f t="shared" si="25"/>
        <v>158.9986632997019</v>
      </c>
      <c r="E218" s="28">
        <f t="shared" si="20"/>
        <v>0</v>
      </c>
      <c r="F218" s="27">
        <f t="shared" si="21"/>
        <v>158.9986632997019</v>
      </c>
      <c r="G218" s="27">
        <f t="shared" si="22"/>
        <v>491.3565502797397</v>
      </c>
      <c r="H218" s="27">
        <f t="shared" si="26"/>
        <v>-332.3578869800378</v>
      </c>
      <c r="I218" s="27">
        <f t="shared" si="23"/>
        <v>-44805.74148095145</v>
      </c>
    </row>
    <row r="219" spans="1:9" ht="13.5">
      <c r="A219" s="24">
        <f t="shared" si="18"/>
        <v>189</v>
      </c>
      <c r="B219" s="5">
        <f t="shared" si="19"/>
        <v>45337</v>
      </c>
      <c r="C219" s="27">
        <f t="shared" si="24"/>
        <v>-44805.74148095145</v>
      </c>
      <c r="D219" s="27">
        <f t="shared" si="25"/>
        <v>158.9986632997019</v>
      </c>
      <c r="E219" s="28">
        <f t="shared" si="20"/>
        <v>0</v>
      </c>
      <c r="F219" s="27">
        <f t="shared" si="21"/>
        <v>158.9986632997019</v>
      </c>
      <c r="G219" s="27">
        <f t="shared" si="22"/>
        <v>495.0417244068378</v>
      </c>
      <c r="H219" s="27">
        <f t="shared" si="26"/>
        <v>-336.0430611071359</v>
      </c>
      <c r="I219" s="27">
        <f t="shared" si="23"/>
        <v>-45300.78320535829</v>
      </c>
    </row>
    <row r="220" spans="1:9" ht="13.5">
      <c r="A220" s="24">
        <f t="shared" si="18"/>
        <v>190</v>
      </c>
      <c r="B220" s="5">
        <f t="shared" si="19"/>
        <v>45366</v>
      </c>
      <c r="C220" s="27">
        <f t="shared" si="24"/>
        <v>-45300.78320535829</v>
      </c>
      <c r="D220" s="27">
        <f t="shared" si="25"/>
        <v>158.9986632997019</v>
      </c>
      <c r="E220" s="28">
        <f t="shared" si="20"/>
        <v>0</v>
      </c>
      <c r="F220" s="27">
        <f t="shared" si="21"/>
        <v>158.9986632997019</v>
      </c>
      <c r="G220" s="27">
        <f t="shared" si="22"/>
        <v>498.75453733988905</v>
      </c>
      <c r="H220" s="27">
        <f t="shared" si="26"/>
        <v>-339.75587404018717</v>
      </c>
      <c r="I220" s="27">
        <f t="shared" si="23"/>
        <v>-45799.53774269818</v>
      </c>
    </row>
    <row r="221" spans="1:9" ht="13.5">
      <c r="A221" s="24">
        <f t="shared" si="18"/>
        <v>191</v>
      </c>
      <c r="B221" s="5">
        <f t="shared" si="19"/>
        <v>45397</v>
      </c>
      <c r="C221" s="27">
        <f t="shared" si="24"/>
        <v>-45799.53774269818</v>
      </c>
      <c r="D221" s="27">
        <f t="shared" si="25"/>
        <v>158.9986632997019</v>
      </c>
      <c r="E221" s="28">
        <f t="shared" si="20"/>
        <v>0</v>
      </c>
      <c r="F221" s="27">
        <f t="shared" si="21"/>
        <v>158.9986632997019</v>
      </c>
      <c r="G221" s="27">
        <f t="shared" si="22"/>
        <v>502.49519636993824</v>
      </c>
      <c r="H221" s="27">
        <f t="shared" si="26"/>
        <v>-343.49653307023635</v>
      </c>
      <c r="I221" s="27">
        <f t="shared" si="23"/>
        <v>-46302.032939068115</v>
      </c>
    </row>
    <row r="222" spans="1:9" ht="13.5">
      <c r="A222" s="24">
        <f t="shared" si="18"/>
        <v>192</v>
      </c>
      <c r="B222" s="5">
        <f t="shared" si="19"/>
        <v>45427</v>
      </c>
      <c r="C222" s="27">
        <f t="shared" si="24"/>
        <v>-46302.032939068115</v>
      </c>
      <c r="D222" s="27">
        <f t="shared" si="25"/>
        <v>158.9986632997019</v>
      </c>
      <c r="E222" s="28">
        <f t="shared" si="20"/>
        <v>0</v>
      </c>
      <c r="F222" s="27">
        <f t="shared" si="21"/>
        <v>158.9986632997019</v>
      </c>
      <c r="G222" s="27">
        <f t="shared" si="22"/>
        <v>506.2639103427128</v>
      </c>
      <c r="H222" s="27">
        <f t="shared" si="26"/>
        <v>-347.2652470430109</v>
      </c>
      <c r="I222" s="27">
        <f t="shared" si="23"/>
        <v>-46808.29684941083</v>
      </c>
    </row>
    <row r="223" spans="1:9" ht="13.5">
      <c r="A223" s="24">
        <f t="shared" si="18"/>
        <v>193</v>
      </c>
      <c r="B223" s="5">
        <f t="shared" si="19"/>
        <v>45458</v>
      </c>
      <c r="C223" s="27">
        <f t="shared" si="24"/>
        <v>-46808.29684941083</v>
      </c>
      <c r="D223" s="27">
        <f t="shared" si="25"/>
        <v>158.9986632997019</v>
      </c>
      <c r="E223" s="28">
        <f t="shared" si="20"/>
        <v>0</v>
      </c>
      <c r="F223" s="27">
        <f t="shared" si="21"/>
        <v>158.9986632997019</v>
      </c>
      <c r="G223" s="27">
        <f t="shared" si="22"/>
        <v>510.0608896702831</v>
      </c>
      <c r="H223" s="27">
        <f t="shared" si="26"/>
        <v>-351.0622263705812</v>
      </c>
      <c r="I223" s="27">
        <f t="shared" si="23"/>
        <v>-47318.35773908111</v>
      </c>
    </row>
    <row r="224" spans="1:9" ht="13.5">
      <c r="A224" s="24">
        <f aca="true" t="shared" si="27" ref="A224:A287">IF(Values_Entered,A223+1,"")</f>
        <v>194</v>
      </c>
      <c r="B224" s="5">
        <f aca="true" t="shared" si="28" ref="B224:B287">IF(Pay_Num&lt;&gt;"",DATE(YEAR(B223),MONTH(B223)+1,DAY(B223)),"")</f>
        <v>45488</v>
      </c>
      <c r="C224" s="27">
        <f t="shared" si="24"/>
        <v>-47318.35773908111</v>
      </c>
      <c r="D224" s="27">
        <f t="shared" si="25"/>
        <v>158.9986632997019</v>
      </c>
      <c r="E224" s="28">
        <f aca="true" t="shared" si="29" ref="E224:E287">IF(Pay_Num&lt;&gt;"",Scheduled_Extra_Payments,"")</f>
        <v>0</v>
      </c>
      <c r="F224" s="27">
        <f aca="true" t="shared" si="30" ref="F224:F287">IF(Pay_Num&lt;&gt;"",Sched_Pay+Extra_Pay,"")</f>
        <v>158.9986632997019</v>
      </c>
      <c r="G224" s="27">
        <f aca="true" t="shared" si="31" ref="G224:G287">IF(Pay_Num&lt;&gt;"",Total_Pay-Int,"")</f>
        <v>513.8863463428102</v>
      </c>
      <c r="H224" s="27">
        <f t="shared" si="26"/>
        <v>-354.8876830431083</v>
      </c>
      <c r="I224" s="27">
        <f aca="true" t="shared" si="32" ref="I224:I287">IF(Pay_Num&lt;&gt;"",Beg_Bal-Princ,"")</f>
        <v>-47832.244085423925</v>
      </c>
    </row>
    <row r="225" spans="1:9" ht="13.5">
      <c r="A225" s="24">
        <f t="shared" si="27"/>
        <v>195</v>
      </c>
      <c r="B225" s="5">
        <f t="shared" si="28"/>
        <v>45519</v>
      </c>
      <c r="C225" s="27">
        <f aca="true" t="shared" si="33" ref="C225:C288">IF(Pay_Num&lt;&gt;"",I224,"")</f>
        <v>-47832.244085423925</v>
      </c>
      <c r="D225" s="27">
        <f aca="true" t="shared" si="34" ref="D225:D288">IF(Pay_Num&lt;&gt;"",Scheduled_Monthly_Payment,"")</f>
        <v>158.9986632997019</v>
      </c>
      <c r="E225" s="28">
        <f t="shared" si="29"/>
        <v>0</v>
      </c>
      <c r="F225" s="27">
        <f t="shared" si="30"/>
        <v>158.9986632997019</v>
      </c>
      <c r="G225" s="27">
        <f t="shared" si="31"/>
        <v>517.7404939403814</v>
      </c>
      <c r="H225" s="27">
        <f aca="true" t="shared" si="35" ref="H225:H288">IF(Pay_Num&lt;&gt;"",Beg_Bal*Interest_Rate/12,"")</f>
        <v>-358.74183064067944</v>
      </c>
      <c r="I225" s="27">
        <f t="shared" si="32"/>
        <v>-48349.9845793643</v>
      </c>
    </row>
    <row r="226" spans="1:9" ht="13.5">
      <c r="A226" s="24">
        <f t="shared" si="27"/>
        <v>196</v>
      </c>
      <c r="B226" s="5">
        <f t="shared" si="28"/>
        <v>45550</v>
      </c>
      <c r="C226" s="27">
        <f t="shared" si="33"/>
        <v>-48349.9845793643</v>
      </c>
      <c r="D226" s="27">
        <f t="shared" si="34"/>
        <v>158.9986632997019</v>
      </c>
      <c r="E226" s="28">
        <f t="shared" si="29"/>
        <v>0</v>
      </c>
      <c r="F226" s="27">
        <f t="shared" si="30"/>
        <v>158.9986632997019</v>
      </c>
      <c r="G226" s="27">
        <f t="shared" si="31"/>
        <v>521.6235476449342</v>
      </c>
      <c r="H226" s="27">
        <f t="shared" si="35"/>
        <v>-362.62488434523226</v>
      </c>
      <c r="I226" s="27">
        <f t="shared" si="32"/>
        <v>-48871.60812700924</v>
      </c>
    </row>
    <row r="227" spans="1:9" ht="13.5">
      <c r="A227" s="24">
        <f t="shared" si="27"/>
        <v>197</v>
      </c>
      <c r="B227" s="5">
        <f t="shared" si="28"/>
        <v>45580</v>
      </c>
      <c r="C227" s="27">
        <f t="shared" si="33"/>
        <v>-48871.60812700924</v>
      </c>
      <c r="D227" s="27">
        <f t="shared" si="34"/>
        <v>158.9986632997019</v>
      </c>
      <c r="E227" s="28">
        <f t="shared" si="29"/>
        <v>0</v>
      </c>
      <c r="F227" s="27">
        <f t="shared" si="30"/>
        <v>158.9986632997019</v>
      </c>
      <c r="G227" s="27">
        <f t="shared" si="31"/>
        <v>525.5357242522712</v>
      </c>
      <c r="H227" s="27">
        <f t="shared" si="35"/>
        <v>-366.53706095256933</v>
      </c>
      <c r="I227" s="27">
        <f t="shared" si="32"/>
        <v>-49397.14385126151</v>
      </c>
    </row>
    <row r="228" spans="1:9" ht="13.5">
      <c r="A228" s="24">
        <f t="shared" si="27"/>
        <v>198</v>
      </c>
      <c r="B228" s="5">
        <f t="shared" si="28"/>
        <v>45611</v>
      </c>
      <c r="C228" s="27">
        <f t="shared" si="33"/>
        <v>-49397.14385126151</v>
      </c>
      <c r="D228" s="27">
        <f t="shared" si="34"/>
        <v>158.9986632997019</v>
      </c>
      <c r="E228" s="28">
        <f t="shared" si="29"/>
        <v>0</v>
      </c>
      <c r="F228" s="27">
        <f t="shared" si="30"/>
        <v>158.9986632997019</v>
      </c>
      <c r="G228" s="27">
        <f t="shared" si="31"/>
        <v>529.4772421841633</v>
      </c>
      <c r="H228" s="27">
        <f t="shared" si="35"/>
        <v>-370.47857888446134</v>
      </c>
      <c r="I228" s="27">
        <f t="shared" si="32"/>
        <v>-49926.621093445676</v>
      </c>
    </row>
    <row r="229" spans="1:9" ht="13.5">
      <c r="A229" s="24">
        <f t="shared" si="27"/>
        <v>199</v>
      </c>
      <c r="B229" s="5">
        <f t="shared" si="28"/>
        <v>45641</v>
      </c>
      <c r="C229" s="27">
        <f t="shared" si="33"/>
        <v>-49926.621093445676</v>
      </c>
      <c r="D229" s="27">
        <f t="shared" si="34"/>
        <v>158.9986632997019</v>
      </c>
      <c r="E229" s="28">
        <f t="shared" si="29"/>
        <v>0</v>
      </c>
      <c r="F229" s="27">
        <f t="shared" si="30"/>
        <v>158.9986632997019</v>
      </c>
      <c r="G229" s="27">
        <f t="shared" si="31"/>
        <v>533.4483215005445</v>
      </c>
      <c r="H229" s="27">
        <f t="shared" si="35"/>
        <v>-374.4496582008426</v>
      </c>
      <c r="I229" s="27">
        <f t="shared" si="32"/>
        <v>-50460.06941494622</v>
      </c>
    </row>
    <row r="230" spans="1:9" ht="13.5">
      <c r="A230" s="24">
        <f t="shared" si="27"/>
        <v>200</v>
      </c>
      <c r="B230" s="5">
        <f t="shared" si="28"/>
        <v>45672</v>
      </c>
      <c r="C230" s="27">
        <f t="shared" si="33"/>
        <v>-50460.06941494622</v>
      </c>
      <c r="D230" s="27">
        <f t="shared" si="34"/>
        <v>158.9986632997019</v>
      </c>
      <c r="E230" s="28">
        <f t="shared" si="29"/>
        <v>0</v>
      </c>
      <c r="F230" s="27">
        <f t="shared" si="30"/>
        <v>158.9986632997019</v>
      </c>
      <c r="G230" s="27">
        <f t="shared" si="31"/>
        <v>537.4491839117985</v>
      </c>
      <c r="H230" s="27">
        <f t="shared" si="35"/>
        <v>-378.4505206120966</v>
      </c>
      <c r="I230" s="27">
        <f t="shared" si="32"/>
        <v>-50997.51859885802</v>
      </c>
    </row>
    <row r="231" spans="1:9" ht="13.5">
      <c r="A231" s="24">
        <f t="shared" si="27"/>
        <v>201</v>
      </c>
      <c r="B231" s="5">
        <f t="shared" si="28"/>
        <v>45703</v>
      </c>
      <c r="C231" s="27">
        <f t="shared" si="33"/>
        <v>-50997.51859885802</v>
      </c>
      <c r="D231" s="27">
        <f t="shared" si="34"/>
        <v>158.9986632997019</v>
      </c>
      <c r="E231" s="28">
        <f t="shared" si="29"/>
        <v>0</v>
      </c>
      <c r="F231" s="27">
        <f t="shared" si="30"/>
        <v>158.9986632997019</v>
      </c>
      <c r="G231" s="27">
        <f t="shared" si="31"/>
        <v>541.480052791137</v>
      </c>
      <c r="H231" s="27">
        <f t="shared" si="35"/>
        <v>-382.4813894914351</v>
      </c>
      <c r="I231" s="27">
        <f t="shared" si="32"/>
        <v>-51538.998651649155</v>
      </c>
    </row>
    <row r="232" spans="1:9" ht="13.5">
      <c r="A232" s="24">
        <f t="shared" si="27"/>
        <v>202</v>
      </c>
      <c r="B232" s="5">
        <f t="shared" si="28"/>
        <v>45731</v>
      </c>
      <c r="C232" s="27">
        <f t="shared" si="33"/>
        <v>-51538.998651649155</v>
      </c>
      <c r="D232" s="27">
        <f t="shared" si="34"/>
        <v>158.9986632997019</v>
      </c>
      <c r="E232" s="28">
        <f t="shared" si="29"/>
        <v>0</v>
      </c>
      <c r="F232" s="27">
        <f t="shared" si="30"/>
        <v>158.9986632997019</v>
      </c>
      <c r="G232" s="27">
        <f t="shared" si="31"/>
        <v>545.5411531870706</v>
      </c>
      <c r="H232" s="27">
        <f t="shared" si="35"/>
        <v>-386.5424898873687</v>
      </c>
      <c r="I232" s="27">
        <f t="shared" si="32"/>
        <v>-52084.539804836226</v>
      </c>
    </row>
    <row r="233" spans="1:9" ht="13.5">
      <c r="A233" s="24">
        <f t="shared" si="27"/>
        <v>203</v>
      </c>
      <c r="B233" s="5">
        <f t="shared" si="28"/>
        <v>45762</v>
      </c>
      <c r="C233" s="27">
        <f t="shared" si="33"/>
        <v>-52084.539804836226</v>
      </c>
      <c r="D233" s="27">
        <f t="shared" si="34"/>
        <v>158.9986632997019</v>
      </c>
      <c r="E233" s="28">
        <f t="shared" si="29"/>
        <v>0</v>
      </c>
      <c r="F233" s="27">
        <f t="shared" si="30"/>
        <v>158.9986632997019</v>
      </c>
      <c r="G233" s="27">
        <f t="shared" si="31"/>
        <v>549.6327118359736</v>
      </c>
      <c r="H233" s="27">
        <f t="shared" si="35"/>
        <v>-390.6340485362717</v>
      </c>
      <c r="I233" s="27">
        <f t="shared" si="32"/>
        <v>-52634.1725166722</v>
      </c>
    </row>
    <row r="234" spans="1:9" ht="13.5">
      <c r="A234" s="24">
        <f t="shared" si="27"/>
        <v>204</v>
      </c>
      <c r="B234" s="5">
        <f t="shared" si="28"/>
        <v>45792</v>
      </c>
      <c r="C234" s="27">
        <f t="shared" si="33"/>
        <v>-52634.1725166722</v>
      </c>
      <c r="D234" s="27">
        <f t="shared" si="34"/>
        <v>158.9986632997019</v>
      </c>
      <c r="E234" s="28">
        <f t="shared" si="29"/>
        <v>0</v>
      </c>
      <c r="F234" s="27">
        <f t="shared" si="30"/>
        <v>158.9986632997019</v>
      </c>
      <c r="G234" s="27">
        <f t="shared" si="31"/>
        <v>553.7549571747434</v>
      </c>
      <c r="H234" s="27">
        <f t="shared" si="35"/>
        <v>-394.75629387504154</v>
      </c>
      <c r="I234" s="27">
        <f t="shared" si="32"/>
        <v>-53187.92747384695</v>
      </c>
    </row>
    <row r="235" spans="1:9" ht="13.5">
      <c r="A235" s="24">
        <f t="shared" si="27"/>
        <v>205</v>
      </c>
      <c r="B235" s="5">
        <f t="shared" si="28"/>
        <v>45823</v>
      </c>
      <c r="C235" s="27">
        <f t="shared" si="33"/>
        <v>-53187.92747384695</v>
      </c>
      <c r="D235" s="27">
        <f t="shared" si="34"/>
        <v>158.9986632997019</v>
      </c>
      <c r="E235" s="28">
        <f t="shared" si="29"/>
        <v>0</v>
      </c>
      <c r="F235" s="27">
        <f t="shared" si="30"/>
        <v>158.9986632997019</v>
      </c>
      <c r="G235" s="27">
        <f t="shared" si="31"/>
        <v>557.908119353554</v>
      </c>
      <c r="H235" s="27">
        <f t="shared" si="35"/>
        <v>-398.9094560538521</v>
      </c>
      <c r="I235" s="27">
        <f t="shared" si="32"/>
        <v>-53745.8355932005</v>
      </c>
    </row>
    <row r="236" spans="1:9" ht="13.5">
      <c r="A236" s="24">
        <f t="shared" si="27"/>
        <v>206</v>
      </c>
      <c r="B236" s="5">
        <f t="shared" si="28"/>
        <v>45853</v>
      </c>
      <c r="C236" s="27">
        <f t="shared" si="33"/>
        <v>-53745.8355932005</v>
      </c>
      <c r="D236" s="27">
        <f t="shared" si="34"/>
        <v>158.9986632997019</v>
      </c>
      <c r="E236" s="28">
        <f t="shared" si="29"/>
        <v>0</v>
      </c>
      <c r="F236" s="27">
        <f t="shared" si="30"/>
        <v>158.9986632997019</v>
      </c>
      <c r="G236" s="27">
        <f t="shared" si="31"/>
        <v>562.0924302487056</v>
      </c>
      <c r="H236" s="27">
        <f t="shared" si="35"/>
        <v>-403.09376694900374</v>
      </c>
      <c r="I236" s="27">
        <f t="shared" si="32"/>
        <v>-54307.9280234492</v>
      </c>
    </row>
    <row r="237" spans="1:9" ht="13.5">
      <c r="A237" s="24">
        <f t="shared" si="27"/>
        <v>207</v>
      </c>
      <c r="B237" s="5">
        <f t="shared" si="28"/>
        <v>45884</v>
      </c>
      <c r="C237" s="27">
        <f t="shared" si="33"/>
        <v>-54307.9280234492</v>
      </c>
      <c r="D237" s="27">
        <f t="shared" si="34"/>
        <v>158.9986632997019</v>
      </c>
      <c r="E237" s="28">
        <f t="shared" si="29"/>
        <v>0</v>
      </c>
      <c r="F237" s="27">
        <f t="shared" si="30"/>
        <v>158.9986632997019</v>
      </c>
      <c r="G237" s="27">
        <f t="shared" si="31"/>
        <v>566.3081234755709</v>
      </c>
      <c r="H237" s="27">
        <f t="shared" si="35"/>
        <v>-407.309460175869</v>
      </c>
      <c r="I237" s="27">
        <f t="shared" si="32"/>
        <v>-54874.23614692478</v>
      </c>
    </row>
    <row r="238" spans="1:9" ht="13.5">
      <c r="A238" s="24">
        <f t="shared" si="27"/>
        <v>208</v>
      </c>
      <c r="B238" s="5">
        <f t="shared" si="28"/>
        <v>45915</v>
      </c>
      <c r="C238" s="27">
        <f t="shared" si="33"/>
        <v>-54874.23614692478</v>
      </c>
      <c r="D238" s="27">
        <f t="shared" si="34"/>
        <v>158.9986632997019</v>
      </c>
      <c r="E238" s="28">
        <f t="shared" si="29"/>
        <v>0</v>
      </c>
      <c r="F238" s="27">
        <f t="shared" si="30"/>
        <v>158.9986632997019</v>
      </c>
      <c r="G238" s="27">
        <f t="shared" si="31"/>
        <v>570.5554344016377</v>
      </c>
      <c r="H238" s="27">
        <f t="shared" si="35"/>
        <v>-411.5567711019358</v>
      </c>
      <c r="I238" s="27">
        <f t="shared" si="32"/>
        <v>-55444.79158132641</v>
      </c>
    </row>
    <row r="239" spans="1:9" ht="13.5">
      <c r="A239" s="24">
        <f t="shared" si="27"/>
        <v>209</v>
      </c>
      <c r="B239" s="5">
        <f t="shared" si="28"/>
        <v>45945</v>
      </c>
      <c r="C239" s="27">
        <f t="shared" si="33"/>
        <v>-55444.79158132641</v>
      </c>
      <c r="D239" s="27">
        <f t="shared" si="34"/>
        <v>158.9986632997019</v>
      </c>
      <c r="E239" s="28">
        <f t="shared" si="29"/>
        <v>0</v>
      </c>
      <c r="F239" s="27">
        <f t="shared" si="30"/>
        <v>158.9986632997019</v>
      </c>
      <c r="G239" s="27">
        <f t="shared" si="31"/>
        <v>574.83460015965</v>
      </c>
      <c r="H239" s="27">
        <f t="shared" si="35"/>
        <v>-415.8359368599481</v>
      </c>
      <c r="I239" s="27">
        <f t="shared" si="32"/>
        <v>-56019.62618148606</v>
      </c>
    </row>
    <row r="240" spans="1:9" ht="13.5">
      <c r="A240" s="24">
        <f t="shared" si="27"/>
        <v>210</v>
      </c>
      <c r="B240" s="5">
        <f t="shared" si="28"/>
        <v>45976</v>
      </c>
      <c r="C240" s="27">
        <f t="shared" si="33"/>
        <v>-56019.62618148606</v>
      </c>
      <c r="D240" s="27">
        <f t="shared" si="34"/>
        <v>158.9986632997019</v>
      </c>
      <c r="E240" s="28">
        <f t="shared" si="29"/>
        <v>0</v>
      </c>
      <c r="F240" s="27">
        <f t="shared" si="30"/>
        <v>158.9986632997019</v>
      </c>
      <c r="G240" s="27">
        <f t="shared" si="31"/>
        <v>579.1458596608473</v>
      </c>
      <c r="H240" s="27">
        <f t="shared" si="35"/>
        <v>-420.14719636114546</v>
      </c>
      <c r="I240" s="27">
        <f t="shared" si="32"/>
        <v>-56598.77204114691</v>
      </c>
    </row>
    <row r="241" spans="1:9" ht="13.5">
      <c r="A241" s="24">
        <f t="shared" si="27"/>
        <v>211</v>
      </c>
      <c r="B241" s="5">
        <f t="shared" si="28"/>
        <v>46006</v>
      </c>
      <c r="C241" s="27">
        <f t="shared" si="33"/>
        <v>-56598.77204114691</v>
      </c>
      <c r="D241" s="27">
        <f t="shared" si="34"/>
        <v>158.9986632997019</v>
      </c>
      <c r="E241" s="28">
        <f t="shared" si="29"/>
        <v>0</v>
      </c>
      <c r="F241" s="27">
        <f t="shared" si="30"/>
        <v>158.9986632997019</v>
      </c>
      <c r="G241" s="27">
        <f t="shared" si="31"/>
        <v>583.4894536083037</v>
      </c>
      <c r="H241" s="27">
        <f t="shared" si="35"/>
        <v>-424.49079030860185</v>
      </c>
      <c r="I241" s="27">
        <f t="shared" si="32"/>
        <v>-57182.261494755214</v>
      </c>
    </row>
    <row r="242" spans="1:9" ht="13.5">
      <c r="A242" s="24">
        <f t="shared" si="27"/>
        <v>212</v>
      </c>
      <c r="B242" s="5">
        <f t="shared" si="28"/>
        <v>46037</v>
      </c>
      <c r="C242" s="27">
        <f t="shared" si="33"/>
        <v>-57182.261494755214</v>
      </c>
      <c r="D242" s="27">
        <f t="shared" si="34"/>
        <v>158.9986632997019</v>
      </c>
      <c r="E242" s="28">
        <f t="shared" si="29"/>
        <v>0</v>
      </c>
      <c r="F242" s="27">
        <f t="shared" si="30"/>
        <v>158.9986632997019</v>
      </c>
      <c r="G242" s="27">
        <f t="shared" si="31"/>
        <v>587.8656245103659</v>
      </c>
      <c r="H242" s="27">
        <f t="shared" si="35"/>
        <v>-428.8669612106641</v>
      </c>
      <c r="I242" s="27">
        <f t="shared" si="32"/>
        <v>-57770.12711926558</v>
      </c>
    </row>
    <row r="243" spans="1:9" ht="13.5">
      <c r="A243" s="24">
        <f t="shared" si="27"/>
        <v>213</v>
      </c>
      <c r="B243" s="5">
        <f t="shared" si="28"/>
        <v>46068</v>
      </c>
      <c r="C243" s="27">
        <f t="shared" si="33"/>
        <v>-57770.12711926558</v>
      </c>
      <c r="D243" s="27">
        <f t="shared" si="34"/>
        <v>158.9986632997019</v>
      </c>
      <c r="E243" s="28">
        <f t="shared" si="29"/>
        <v>0</v>
      </c>
      <c r="F243" s="27">
        <f t="shared" si="30"/>
        <v>158.9986632997019</v>
      </c>
      <c r="G243" s="27">
        <f t="shared" si="31"/>
        <v>592.2746166941937</v>
      </c>
      <c r="H243" s="27">
        <f t="shared" si="35"/>
        <v>-433.2759533944918</v>
      </c>
      <c r="I243" s="27">
        <f t="shared" si="32"/>
        <v>-58362.40173595977</v>
      </c>
    </row>
    <row r="244" spans="1:9" ht="13.5">
      <c r="A244" s="24">
        <f t="shared" si="27"/>
        <v>214</v>
      </c>
      <c r="B244" s="5">
        <f t="shared" si="28"/>
        <v>46096</v>
      </c>
      <c r="C244" s="27">
        <f t="shared" si="33"/>
        <v>-58362.40173595977</v>
      </c>
      <c r="D244" s="27">
        <f t="shared" si="34"/>
        <v>158.9986632997019</v>
      </c>
      <c r="E244" s="28">
        <f t="shared" si="29"/>
        <v>0</v>
      </c>
      <c r="F244" s="27">
        <f t="shared" si="30"/>
        <v>158.9986632997019</v>
      </c>
      <c r="G244" s="27">
        <f t="shared" si="31"/>
        <v>596.7166763194002</v>
      </c>
      <c r="H244" s="27">
        <f t="shared" si="35"/>
        <v>-437.7180130196983</v>
      </c>
      <c r="I244" s="27">
        <f t="shared" si="32"/>
        <v>-58959.118412279175</v>
      </c>
    </row>
    <row r="245" spans="1:9" ht="13.5">
      <c r="A245" s="24">
        <f t="shared" si="27"/>
        <v>215</v>
      </c>
      <c r="B245" s="5">
        <f t="shared" si="28"/>
        <v>46127</v>
      </c>
      <c r="C245" s="27">
        <f t="shared" si="33"/>
        <v>-58959.118412279175</v>
      </c>
      <c r="D245" s="27">
        <f t="shared" si="34"/>
        <v>158.9986632997019</v>
      </c>
      <c r="E245" s="28">
        <f t="shared" si="29"/>
        <v>0</v>
      </c>
      <c r="F245" s="27">
        <f t="shared" si="30"/>
        <v>158.9986632997019</v>
      </c>
      <c r="G245" s="27">
        <f t="shared" si="31"/>
        <v>601.1920513917958</v>
      </c>
      <c r="H245" s="27">
        <f t="shared" si="35"/>
        <v>-442.1933880920938</v>
      </c>
      <c r="I245" s="27">
        <f t="shared" si="32"/>
        <v>-59560.31046367097</v>
      </c>
    </row>
    <row r="246" spans="1:9" ht="13.5">
      <c r="A246" s="24">
        <f t="shared" si="27"/>
        <v>216</v>
      </c>
      <c r="B246" s="5">
        <f t="shared" si="28"/>
        <v>46157</v>
      </c>
      <c r="C246" s="27">
        <f t="shared" si="33"/>
        <v>-59560.31046367097</v>
      </c>
      <c r="D246" s="27">
        <f t="shared" si="34"/>
        <v>158.9986632997019</v>
      </c>
      <c r="E246" s="28">
        <f t="shared" si="29"/>
        <v>0</v>
      </c>
      <c r="F246" s="27">
        <f t="shared" si="30"/>
        <v>158.9986632997019</v>
      </c>
      <c r="G246" s="27">
        <f t="shared" si="31"/>
        <v>605.7009917772341</v>
      </c>
      <c r="H246" s="27">
        <f t="shared" si="35"/>
        <v>-446.70232847753226</v>
      </c>
      <c r="I246" s="27">
        <f t="shared" si="32"/>
        <v>-60166.011455448206</v>
      </c>
    </row>
    <row r="247" spans="1:9" ht="13.5">
      <c r="A247" s="24">
        <f t="shared" si="27"/>
        <v>217</v>
      </c>
      <c r="B247" s="5">
        <f t="shared" si="28"/>
        <v>46188</v>
      </c>
      <c r="C247" s="27">
        <f t="shared" si="33"/>
        <v>-60166.011455448206</v>
      </c>
      <c r="D247" s="27">
        <f t="shared" si="34"/>
        <v>158.9986632997019</v>
      </c>
      <c r="E247" s="28">
        <f t="shared" si="29"/>
        <v>0</v>
      </c>
      <c r="F247" s="27">
        <f t="shared" si="30"/>
        <v>158.9986632997019</v>
      </c>
      <c r="G247" s="27">
        <f t="shared" si="31"/>
        <v>610.2437492155634</v>
      </c>
      <c r="H247" s="27">
        <f t="shared" si="35"/>
        <v>-451.2450859158616</v>
      </c>
      <c r="I247" s="27">
        <f t="shared" si="32"/>
        <v>-60776.25520466377</v>
      </c>
    </row>
    <row r="248" spans="1:9" ht="13.5">
      <c r="A248" s="24">
        <f t="shared" si="27"/>
        <v>218</v>
      </c>
      <c r="B248" s="5">
        <f t="shared" si="28"/>
        <v>46218</v>
      </c>
      <c r="C248" s="27">
        <f t="shared" si="33"/>
        <v>-60776.25520466377</v>
      </c>
      <c r="D248" s="27">
        <f t="shared" si="34"/>
        <v>158.9986632997019</v>
      </c>
      <c r="E248" s="28">
        <f t="shared" si="29"/>
        <v>0</v>
      </c>
      <c r="F248" s="27">
        <f t="shared" si="30"/>
        <v>158.9986632997019</v>
      </c>
      <c r="G248" s="27">
        <f t="shared" si="31"/>
        <v>614.8205773346801</v>
      </c>
      <c r="H248" s="27">
        <f t="shared" si="35"/>
        <v>-455.8219140349783</v>
      </c>
      <c r="I248" s="27">
        <f t="shared" si="32"/>
        <v>-61391.07578199845</v>
      </c>
    </row>
    <row r="249" spans="1:9" ht="13.5">
      <c r="A249" s="24">
        <f t="shared" si="27"/>
        <v>219</v>
      </c>
      <c r="B249" s="5">
        <f t="shared" si="28"/>
        <v>46249</v>
      </c>
      <c r="C249" s="27">
        <f t="shared" si="33"/>
        <v>-61391.07578199845</v>
      </c>
      <c r="D249" s="27">
        <f t="shared" si="34"/>
        <v>158.9986632997019</v>
      </c>
      <c r="E249" s="28">
        <f t="shared" si="29"/>
        <v>0</v>
      </c>
      <c r="F249" s="27">
        <f t="shared" si="30"/>
        <v>158.9986632997019</v>
      </c>
      <c r="G249" s="27">
        <f t="shared" si="31"/>
        <v>619.4317316646902</v>
      </c>
      <c r="H249" s="27">
        <f t="shared" si="35"/>
        <v>-460.4330683649884</v>
      </c>
      <c r="I249" s="27">
        <f t="shared" si="32"/>
        <v>-62010.50751366314</v>
      </c>
    </row>
    <row r="250" spans="1:9" ht="13.5">
      <c r="A250" s="24">
        <f t="shared" si="27"/>
        <v>220</v>
      </c>
      <c r="B250" s="5">
        <f t="shared" si="28"/>
        <v>46280</v>
      </c>
      <c r="C250" s="27">
        <f t="shared" si="33"/>
        <v>-62010.50751366314</v>
      </c>
      <c r="D250" s="27">
        <f t="shared" si="34"/>
        <v>158.9986632997019</v>
      </c>
      <c r="E250" s="28">
        <f t="shared" si="29"/>
        <v>0</v>
      </c>
      <c r="F250" s="27">
        <f t="shared" si="30"/>
        <v>158.9986632997019</v>
      </c>
      <c r="G250" s="27">
        <f t="shared" si="31"/>
        <v>624.0774696521754</v>
      </c>
      <c r="H250" s="27">
        <f t="shared" si="35"/>
        <v>-465.0788063524735</v>
      </c>
      <c r="I250" s="27">
        <f t="shared" si="32"/>
        <v>-62634.58498331532</v>
      </c>
    </row>
    <row r="251" spans="1:9" ht="13.5">
      <c r="A251" s="24">
        <f t="shared" si="27"/>
        <v>221</v>
      </c>
      <c r="B251" s="5">
        <f t="shared" si="28"/>
        <v>46310</v>
      </c>
      <c r="C251" s="27">
        <f t="shared" si="33"/>
        <v>-62634.58498331532</v>
      </c>
      <c r="D251" s="27">
        <f t="shared" si="34"/>
        <v>158.9986632997019</v>
      </c>
      <c r="E251" s="28">
        <f t="shared" si="29"/>
        <v>0</v>
      </c>
      <c r="F251" s="27">
        <f t="shared" si="30"/>
        <v>158.9986632997019</v>
      </c>
      <c r="G251" s="27">
        <f t="shared" si="31"/>
        <v>628.7580506745668</v>
      </c>
      <c r="H251" s="27">
        <f t="shared" si="35"/>
        <v>-469.7593873748649</v>
      </c>
      <c r="I251" s="27">
        <f t="shared" si="32"/>
        <v>-63263.343033989884</v>
      </c>
    </row>
    <row r="252" spans="1:9" ht="13.5">
      <c r="A252" s="24">
        <f t="shared" si="27"/>
        <v>222</v>
      </c>
      <c r="B252" s="5">
        <f t="shared" si="28"/>
        <v>46341</v>
      </c>
      <c r="C252" s="27">
        <f t="shared" si="33"/>
        <v>-63263.343033989884</v>
      </c>
      <c r="D252" s="27">
        <f t="shared" si="34"/>
        <v>158.9986632997019</v>
      </c>
      <c r="E252" s="28">
        <f t="shared" si="29"/>
        <v>0</v>
      </c>
      <c r="F252" s="27">
        <f t="shared" si="30"/>
        <v>158.9986632997019</v>
      </c>
      <c r="G252" s="27">
        <f t="shared" si="31"/>
        <v>633.473736054626</v>
      </c>
      <c r="H252" s="27">
        <f t="shared" si="35"/>
        <v>-474.47507275492416</v>
      </c>
      <c r="I252" s="27">
        <f t="shared" si="32"/>
        <v>-63896.81677004451</v>
      </c>
    </row>
    <row r="253" spans="1:9" ht="13.5">
      <c r="A253" s="24">
        <f t="shared" si="27"/>
        <v>223</v>
      </c>
      <c r="B253" s="5">
        <f t="shared" si="28"/>
        <v>46371</v>
      </c>
      <c r="C253" s="27">
        <f t="shared" si="33"/>
        <v>-63896.81677004451</v>
      </c>
      <c r="D253" s="27">
        <f t="shared" si="34"/>
        <v>158.9986632997019</v>
      </c>
      <c r="E253" s="28">
        <f t="shared" si="29"/>
        <v>0</v>
      </c>
      <c r="F253" s="27">
        <f t="shared" si="30"/>
        <v>158.9986632997019</v>
      </c>
      <c r="G253" s="27">
        <f t="shared" si="31"/>
        <v>638.2247890750357</v>
      </c>
      <c r="H253" s="27">
        <f t="shared" si="35"/>
        <v>-479.22612577533386</v>
      </c>
      <c r="I253" s="27">
        <f t="shared" si="32"/>
        <v>-64535.04155911955</v>
      </c>
    </row>
    <row r="254" spans="1:9" ht="13.5">
      <c r="A254" s="24">
        <f t="shared" si="27"/>
        <v>224</v>
      </c>
      <c r="B254" s="5">
        <f t="shared" si="28"/>
        <v>46402</v>
      </c>
      <c r="C254" s="27">
        <f t="shared" si="33"/>
        <v>-64535.04155911955</v>
      </c>
      <c r="D254" s="27">
        <f t="shared" si="34"/>
        <v>158.9986632997019</v>
      </c>
      <c r="E254" s="28">
        <f t="shared" si="29"/>
        <v>0</v>
      </c>
      <c r="F254" s="27">
        <f t="shared" si="30"/>
        <v>158.9986632997019</v>
      </c>
      <c r="G254" s="27">
        <f t="shared" si="31"/>
        <v>643.0114749930985</v>
      </c>
      <c r="H254" s="27">
        <f t="shared" si="35"/>
        <v>-484.0128116933966</v>
      </c>
      <c r="I254" s="27">
        <f t="shared" si="32"/>
        <v>-65178.05303411265</v>
      </c>
    </row>
    <row r="255" spans="1:9" ht="13.5">
      <c r="A255" s="24">
        <f t="shared" si="27"/>
        <v>225</v>
      </c>
      <c r="B255" s="5">
        <f t="shared" si="28"/>
        <v>46433</v>
      </c>
      <c r="C255" s="27">
        <f t="shared" si="33"/>
        <v>-65178.05303411265</v>
      </c>
      <c r="D255" s="27">
        <f t="shared" si="34"/>
        <v>158.9986632997019</v>
      </c>
      <c r="E255" s="28">
        <f t="shared" si="29"/>
        <v>0</v>
      </c>
      <c r="F255" s="27">
        <f t="shared" si="30"/>
        <v>158.9986632997019</v>
      </c>
      <c r="G255" s="27">
        <f t="shared" si="31"/>
        <v>647.8340610555467</v>
      </c>
      <c r="H255" s="27">
        <f t="shared" si="35"/>
        <v>-488.8353977558449</v>
      </c>
      <c r="I255" s="27">
        <f t="shared" si="32"/>
        <v>-65825.8870951682</v>
      </c>
    </row>
    <row r="256" spans="1:9" ht="13.5">
      <c r="A256" s="24">
        <f t="shared" si="27"/>
        <v>226</v>
      </c>
      <c r="B256" s="5">
        <f t="shared" si="28"/>
        <v>46461</v>
      </c>
      <c r="C256" s="27">
        <f t="shared" si="33"/>
        <v>-65825.8870951682</v>
      </c>
      <c r="D256" s="27">
        <f t="shared" si="34"/>
        <v>158.9986632997019</v>
      </c>
      <c r="E256" s="28">
        <f t="shared" si="29"/>
        <v>0</v>
      </c>
      <c r="F256" s="27">
        <f t="shared" si="30"/>
        <v>158.9986632997019</v>
      </c>
      <c r="G256" s="27">
        <f t="shared" si="31"/>
        <v>652.6928165134634</v>
      </c>
      <c r="H256" s="27">
        <f t="shared" si="35"/>
        <v>-493.69415321376147</v>
      </c>
      <c r="I256" s="27">
        <f t="shared" si="32"/>
        <v>-66478.57991168166</v>
      </c>
    </row>
    <row r="257" spans="1:9" ht="13.5">
      <c r="A257" s="24">
        <f t="shared" si="27"/>
        <v>227</v>
      </c>
      <c r="B257" s="5">
        <f t="shared" si="28"/>
        <v>46492</v>
      </c>
      <c r="C257" s="27">
        <f t="shared" si="33"/>
        <v>-66478.57991168166</v>
      </c>
      <c r="D257" s="27">
        <f t="shared" si="34"/>
        <v>158.9986632997019</v>
      </c>
      <c r="E257" s="28">
        <f t="shared" si="29"/>
        <v>0</v>
      </c>
      <c r="F257" s="27">
        <f t="shared" si="30"/>
        <v>158.9986632997019</v>
      </c>
      <c r="G257" s="27">
        <f t="shared" si="31"/>
        <v>657.5880126373144</v>
      </c>
      <c r="H257" s="27">
        <f t="shared" si="35"/>
        <v>-498.5893493376125</v>
      </c>
      <c r="I257" s="27">
        <f t="shared" si="32"/>
        <v>-67136.16792431897</v>
      </c>
    </row>
    <row r="258" spans="1:9" ht="13.5">
      <c r="A258" s="24">
        <f t="shared" si="27"/>
        <v>228</v>
      </c>
      <c r="B258" s="5">
        <f t="shared" si="28"/>
        <v>46522</v>
      </c>
      <c r="C258" s="27">
        <f t="shared" si="33"/>
        <v>-67136.16792431897</v>
      </c>
      <c r="D258" s="27">
        <f t="shared" si="34"/>
        <v>158.9986632997019</v>
      </c>
      <c r="E258" s="28">
        <f t="shared" si="29"/>
        <v>0</v>
      </c>
      <c r="F258" s="27">
        <f t="shared" si="30"/>
        <v>158.9986632997019</v>
      </c>
      <c r="G258" s="27">
        <f t="shared" si="31"/>
        <v>662.5199227320942</v>
      </c>
      <c r="H258" s="27">
        <f t="shared" si="35"/>
        <v>-503.5212594323923</v>
      </c>
      <c r="I258" s="27">
        <f t="shared" si="32"/>
        <v>-67798.68784705107</v>
      </c>
    </row>
    <row r="259" spans="1:9" ht="13.5">
      <c r="A259" s="24">
        <f t="shared" si="27"/>
        <v>229</v>
      </c>
      <c r="B259" s="5">
        <f t="shared" si="28"/>
        <v>46553</v>
      </c>
      <c r="C259" s="27">
        <f t="shared" si="33"/>
        <v>-67798.68784705107</v>
      </c>
      <c r="D259" s="27">
        <f t="shared" si="34"/>
        <v>158.9986632997019</v>
      </c>
      <c r="E259" s="28">
        <f t="shared" si="29"/>
        <v>0</v>
      </c>
      <c r="F259" s="27">
        <f t="shared" si="30"/>
        <v>158.9986632997019</v>
      </c>
      <c r="G259" s="27">
        <f t="shared" si="31"/>
        <v>667.4888221525849</v>
      </c>
      <c r="H259" s="27">
        <f t="shared" si="35"/>
        <v>-508.49015885288304</v>
      </c>
      <c r="I259" s="27">
        <f t="shared" si="32"/>
        <v>-68466.17666920366</v>
      </c>
    </row>
    <row r="260" spans="1:9" ht="13.5">
      <c r="A260" s="24">
        <f t="shared" si="27"/>
        <v>230</v>
      </c>
      <c r="B260" s="5">
        <f t="shared" si="28"/>
        <v>46583</v>
      </c>
      <c r="C260" s="27">
        <f t="shared" si="33"/>
        <v>-68466.17666920366</v>
      </c>
      <c r="D260" s="27">
        <f t="shared" si="34"/>
        <v>158.9986632997019</v>
      </c>
      <c r="E260" s="28">
        <f t="shared" si="29"/>
        <v>0</v>
      </c>
      <c r="F260" s="27">
        <f t="shared" si="30"/>
        <v>158.9986632997019</v>
      </c>
      <c r="G260" s="27">
        <f t="shared" si="31"/>
        <v>672.4949883187294</v>
      </c>
      <c r="H260" s="27">
        <f t="shared" si="35"/>
        <v>-513.4963250190275</v>
      </c>
      <c r="I260" s="27">
        <f t="shared" si="32"/>
        <v>-69138.6716575224</v>
      </c>
    </row>
    <row r="261" spans="1:9" ht="13.5">
      <c r="A261" s="24">
        <f t="shared" si="27"/>
        <v>231</v>
      </c>
      <c r="B261" s="5">
        <f t="shared" si="28"/>
        <v>46614</v>
      </c>
      <c r="C261" s="27">
        <f t="shared" si="33"/>
        <v>-69138.6716575224</v>
      </c>
      <c r="D261" s="27">
        <f t="shared" si="34"/>
        <v>158.9986632997019</v>
      </c>
      <c r="E261" s="28">
        <f t="shared" si="29"/>
        <v>0</v>
      </c>
      <c r="F261" s="27">
        <f t="shared" si="30"/>
        <v>158.9986632997019</v>
      </c>
      <c r="G261" s="27">
        <f t="shared" si="31"/>
        <v>677.5387007311199</v>
      </c>
      <c r="H261" s="27">
        <f t="shared" si="35"/>
        <v>-518.540037431418</v>
      </c>
      <c r="I261" s="27">
        <f t="shared" si="32"/>
        <v>-69816.21035825352</v>
      </c>
    </row>
    <row r="262" spans="1:9" ht="13.5">
      <c r="A262" s="24">
        <f t="shared" si="27"/>
        <v>232</v>
      </c>
      <c r="B262" s="5">
        <f t="shared" si="28"/>
        <v>46645</v>
      </c>
      <c r="C262" s="27">
        <f t="shared" si="33"/>
        <v>-69816.21035825352</v>
      </c>
      <c r="D262" s="27">
        <f t="shared" si="34"/>
        <v>158.9986632997019</v>
      </c>
      <c r="E262" s="28">
        <f t="shared" si="29"/>
        <v>0</v>
      </c>
      <c r="F262" s="27">
        <f t="shared" si="30"/>
        <v>158.9986632997019</v>
      </c>
      <c r="G262" s="27">
        <f t="shared" si="31"/>
        <v>682.6202409866032</v>
      </c>
      <c r="H262" s="27">
        <f t="shared" si="35"/>
        <v>-523.6215776869013</v>
      </c>
      <c r="I262" s="27">
        <f t="shared" si="32"/>
        <v>-70498.83059924013</v>
      </c>
    </row>
    <row r="263" spans="1:9" ht="13.5">
      <c r="A263" s="24">
        <f t="shared" si="27"/>
        <v>233</v>
      </c>
      <c r="B263" s="5">
        <f t="shared" si="28"/>
        <v>46675</v>
      </c>
      <c r="C263" s="6">
        <f t="shared" si="33"/>
        <v>-70498.83059924013</v>
      </c>
      <c r="D263" s="6">
        <f t="shared" si="34"/>
        <v>158.9986632997019</v>
      </c>
      <c r="E263" s="7">
        <f t="shared" si="29"/>
        <v>0</v>
      </c>
      <c r="F263" s="6">
        <f t="shared" si="30"/>
        <v>158.9986632997019</v>
      </c>
      <c r="G263" s="6">
        <f t="shared" si="31"/>
        <v>687.7398927940028</v>
      </c>
      <c r="H263" s="6">
        <f t="shared" si="35"/>
        <v>-528.7412294943009</v>
      </c>
      <c r="I263" s="6">
        <f t="shared" si="32"/>
        <v>-71186.57049203414</v>
      </c>
    </row>
    <row r="264" spans="1:9" ht="13.5">
      <c r="A264" s="4">
        <f t="shared" si="27"/>
        <v>234</v>
      </c>
      <c r="B264" s="5">
        <f t="shared" si="28"/>
        <v>46706</v>
      </c>
      <c r="C264" s="6">
        <f t="shared" si="33"/>
        <v>-71186.57049203414</v>
      </c>
      <c r="D264" s="6">
        <f t="shared" si="34"/>
        <v>158.9986632997019</v>
      </c>
      <c r="E264" s="7">
        <f t="shared" si="29"/>
        <v>0</v>
      </c>
      <c r="F264" s="6">
        <f t="shared" si="30"/>
        <v>158.9986632997019</v>
      </c>
      <c r="G264" s="6">
        <f t="shared" si="31"/>
        <v>692.8979419899579</v>
      </c>
      <c r="H264" s="6">
        <f t="shared" si="35"/>
        <v>-533.899278690256</v>
      </c>
      <c r="I264" s="6">
        <f t="shared" si="32"/>
        <v>-71879.4684340241</v>
      </c>
    </row>
    <row r="265" spans="1:9" ht="13.5">
      <c r="A265" s="4">
        <f t="shared" si="27"/>
        <v>235</v>
      </c>
      <c r="B265" s="5">
        <f t="shared" si="28"/>
        <v>46736</v>
      </c>
      <c r="C265" s="6">
        <f t="shared" si="33"/>
        <v>-71879.4684340241</v>
      </c>
      <c r="D265" s="6">
        <f t="shared" si="34"/>
        <v>158.9986632997019</v>
      </c>
      <c r="E265" s="7">
        <f t="shared" si="29"/>
        <v>0</v>
      </c>
      <c r="F265" s="6">
        <f t="shared" si="30"/>
        <v>158.9986632997019</v>
      </c>
      <c r="G265" s="6">
        <f t="shared" si="31"/>
        <v>698.0946765548825</v>
      </c>
      <c r="H265" s="6">
        <f t="shared" si="35"/>
        <v>-539.0960132551807</v>
      </c>
      <c r="I265" s="6">
        <f t="shared" si="32"/>
        <v>-72577.56311057898</v>
      </c>
    </row>
    <row r="266" spans="1:9" ht="13.5">
      <c r="A266" s="4">
        <f t="shared" si="27"/>
        <v>236</v>
      </c>
      <c r="B266" s="5">
        <f t="shared" si="28"/>
        <v>46767</v>
      </c>
      <c r="C266" s="6">
        <f t="shared" si="33"/>
        <v>-72577.56311057898</v>
      </c>
      <c r="D266" s="6">
        <f t="shared" si="34"/>
        <v>158.9986632997019</v>
      </c>
      <c r="E266" s="7">
        <f t="shared" si="29"/>
        <v>0</v>
      </c>
      <c r="F266" s="6">
        <f t="shared" si="30"/>
        <v>158.9986632997019</v>
      </c>
      <c r="G266" s="6">
        <f t="shared" si="31"/>
        <v>703.3303866290441</v>
      </c>
      <c r="H266" s="6">
        <f t="shared" si="35"/>
        <v>-544.3317233293423</v>
      </c>
      <c r="I266" s="6">
        <f t="shared" si="32"/>
        <v>-73280.89349720802</v>
      </c>
    </row>
    <row r="267" spans="1:9" ht="13.5">
      <c r="A267" s="4">
        <f t="shared" si="27"/>
        <v>237</v>
      </c>
      <c r="B267" s="5">
        <f t="shared" si="28"/>
        <v>46798</v>
      </c>
      <c r="C267" s="6">
        <f t="shared" si="33"/>
        <v>-73280.89349720802</v>
      </c>
      <c r="D267" s="6">
        <f t="shared" si="34"/>
        <v>158.9986632997019</v>
      </c>
      <c r="E267" s="7">
        <f t="shared" si="29"/>
        <v>0</v>
      </c>
      <c r="F267" s="6">
        <f t="shared" si="30"/>
        <v>158.9986632997019</v>
      </c>
      <c r="G267" s="6">
        <f t="shared" si="31"/>
        <v>708.605364528762</v>
      </c>
      <c r="H267" s="6">
        <f t="shared" si="35"/>
        <v>-549.6067012290601</v>
      </c>
      <c r="I267" s="6">
        <f t="shared" si="32"/>
        <v>-73989.49886173678</v>
      </c>
    </row>
    <row r="268" spans="1:9" ht="13.5">
      <c r="A268" s="4">
        <f t="shared" si="27"/>
        <v>238</v>
      </c>
      <c r="B268" s="5">
        <f t="shared" si="28"/>
        <v>46827</v>
      </c>
      <c r="C268" s="6">
        <f t="shared" si="33"/>
        <v>-73989.49886173678</v>
      </c>
      <c r="D268" s="6">
        <f t="shared" si="34"/>
        <v>158.9986632997019</v>
      </c>
      <c r="E268" s="7">
        <f t="shared" si="29"/>
        <v>0</v>
      </c>
      <c r="F268" s="6">
        <f t="shared" si="30"/>
        <v>158.9986632997019</v>
      </c>
      <c r="G268" s="6">
        <f t="shared" si="31"/>
        <v>713.9199047627277</v>
      </c>
      <c r="H268" s="6">
        <f t="shared" si="35"/>
        <v>-554.9212414630258</v>
      </c>
      <c r="I268" s="6">
        <f t="shared" si="32"/>
        <v>-74703.41876649951</v>
      </c>
    </row>
    <row r="269" spans="1:9" ht="13.5">
      <c r="A269" s="4">
        <f t="shared" si="27"/>
        <v>239</v>
      </c>
      <c r="B269" s="5">
        <f t="shared" si="28"/>
        <v>46858</v>
      </c>
      <c r="C269" s="6">
        <f t="shared" si="33"/>
        <v>-74703.41876649951</v>
      </c>
      <c r="D269" s="6">
        <f t="shared" si="34"/>
        <v>158.9986632997019</v>
      </c>
      <c r="E269" s="7">
        <f t="shared" si="29"/>
        <v>0</v>
      </c>
      <c r="F269" s="6">
        <f t="shared" si="30"/>
        <v>158.9986632997019</v>
      </c>
      <c r="G269" s="6">
        <f t="shared" si="31"/>
        <v>719.2743040484481</v>
      </c>
      <c r="H269" s="6">
        <f t="shared" si="35"/>
        <v>-560.2756407487462</v>
      </c>
      <c r="I269" s="6">
        <f t="shared" si="32"/>
        <v>-75422.69307054796</v>
      </c>
    </row>
    <row r="270" spans="1:9" ht="13.5">
      <c r="A270" s="4">
        <f t="shared" si="27"/>
        <v>240</v>
      </c>
      <c r="B270" s="5">
        <f t="shared" si="28"/>
        <v>46888</v>
      </c>
      <c r="C270" s="6">
        <f t="shared" si="33"/>
        <v>-75422.69307054796</v>
      </c>
      <c r="D270" s="6">
        <f t="shared" si="34"/>
        <v>158.9986632997019</v>
      </c>
      <c r="E270" s="7">
        <f t="shared" si="29"/>
        <v>0</v>
      </c>
      <c r="F270" s="6">
        <f t="shared" si="30"/>
        <v>158.9986632997019</v>
      </c>
      <c r="G270" s="6">
        <f t="shared" si="31"/>
        <v>724.6688613288115</v>
      </c>
      <c r="H270" s="6">
        <f t="shared" si="35"/>
        <v>-565.6701980291097</v>
      </c>
      <c r="I270" s="6">
        <f t="shared" si="32"/>
        <v>-76147.36193187677</v>
      </c>
    </row>
    <row r="271" spans="1:9" ht="13.5">
      <c r="A271" s="4">
        <f t="shared" si="27"/>
        <v>241</v>
      </c>
      <c r="B271" s="5">
        <f t="shared" si="28"/>
        <v>46919</v>
      </c>
      <c r="C271" s="6">
        <f t="shared" si="33"/>
        <v>-76147.36193187677</v>
      </c>
      <c r="D271" s="6">
        <f t="shared" si="34"/>
        <v>158.9986632997019</v>
      </c>
      <c r="E271" s="7">
        <f t="shared" si="29"/>
        <v>0</v>
      </c>
      <c r="F271" s="6">
        <f t="shared" si="30"/>
        <v>158.9986632997019</v>
      </c>
      <c r="G271" s="6">
        <f t="shared" si="31"/>
        <v>730.1038777887777</v>
      </c>
      <c r="H271" s="6">
        <f t="shared" si="35"/>
        <v>-571.1052144890758</v>
      </c>
      <c r="I271" s="6">
        <f t="shared" si="32"/>
        <v>-76877.46580966555</v>
      </c>
    </row>
    <row r="272" spans="1:9" ht="13.5">
      <c r="A272" s="4">
        <f t="shared" si="27"/>
        <v>242</v>
      </c>
      <c r="B272" s="5">
        <f t="shared" si="28"/>
        <v>46949</v>
      </c>
      <c r="C272" s="6">
        <f t="shared" si="33"/>
        <v>-76877.46580966555</v>
      </c>
      <c r="D272" s="6">
        <f t="shared" si="34"/>
        <v>158.9986632997019</v>
      </c>
      <c r="E272" s="7">
        <f t="shared" si="29"/>
        <v>0</v>
      </c>
      <c r="F272" s="6">
        <f t="shared" si="30"/>
        <v>158.9986632997019</v>
      </c>
      <c r="G272" s="6">
        <f t="shared" si="31"/>
        <v>735.5796568721935</v>
      </c>
      <c r="H272" s="6">
        <f t="shared" si="35"/>
        <v>-576.5809935724916</v>
      </c>
      <c r="I272" s="6">
        <f t="shared" si="32"/>
        <v>-77613.04546653775</v>
      </c>
    </row>
    <row r="273" spans="1:9" ht="13.5">
      <c r="A273" s="4">
        <f t="shared" si="27"/>
        <v>243</v>
      </c>
      <c r="B273" s="5">
        <f t="shared" si="28"/>
        <v>46980</v>
      </c>
      <c r="C273" s="6">
        <f t="shared" si="33"/>
        <v>-77613.04546653775</v>
      </c>
      <c r="D273" s="6">
        <f t="shared" si="34"/>
        <v>158.9986632997019</v>
      </c>
      <c r="E273" s="7">
        <f t="shared" si="29"/>
        <v>0</v>
      </c>
      <c r="F273" s="6">
        <f t="shared" si="30"/>
        <v>158.9986632997019</v>
      </c>
      <c r="G273" s="6">
        <f t="shared" si="31"/>
        <v>741.096504298735</v>
      </c>
      <c r="H273" s="6">
        <f t="shared" si="35"/>
        <v>-582.0978409990331</v>
      </c>
      <c r="I273" s="6">
        <f t="shared" si="32"/>
        <v>-78354.14197083648</v>
      </c>
    </row>
    <row r="274" spans="1:9" ht="13.5">
      <c r="A274" s="4">
        <f t="shared" si="27"/>
        <v>244</v>
      </c>
      <c r="B274" s="5">
        <f t="shared" si="28"/>
        <v>47011</v>
      </c>
      <c r="C274" s="6">
        <f t="shared" si="33"/>
        <v>-78354.14197083648</v>
      </c>
      <c r="D274" s="6">
        <f t="shared" si="34"/>
        <v>158.9986632997019</v>
      </c>
      <c r="E274" s="7">
        <f t="shared" si="29"/>
        <v>0</v>
      </c>
      <c r="F274" s="6">
        <f t="shared" si="30"/>
        <v>158.9986632997019</v>
      </c>
      <c r="G274" s="6">
        <f t="shared" si="31"/>
        <v>746.6547280809755</v>
      </c>
      <c r="H274" s="6">
        <f t="shared" si="35"/>
        <v>-587.6560647812736</v>
      </c>
      <c r="I274" s="6">
        <f t="shared" si="32"/>
        <v>-79100.79669891746</v>
      </c>
    </row>
    <row r="275" spans="1:9" ht="13.5">
      <c r="A275" s="4">
        <f t="shared" si="27"/>
        <v>245</v>
      </c>
      <c r="B275" s="5">
        <f t="shared" si="28"/>
        <v>47041</v>
      </c>
      <c r="C275" s="6">
        <f t="shared" si="33"/>
        <v>-79100.79669891746</v>
      </c>
      <c r="D275" s="6">
        <f t="shared" si="34"/>
        <v>158.9986632997019</v>
      </c>
      <c r="E275" s="7">
        <f t="shared" si="29"/>
        <v>0</v>
      </c>
      <c r="F275" s="6">
        <f t="shared" si="30"/>
        <v>158.9986632997019</v>
      </c>
      <c r="G275" s="6">
        <f t="shared" si="31"/>
        <v>752.2546385415828</v>
      </c>
      <c r="H275" s="6">
        <f t="shared" si="35"/>
        <v>-593.255975241881</v>
      </c>
      <c r="I275" s="6">
        <f t="shared" si="32"/>
        <v>-79853.05133745904</v>
      </c>
    </row>
    <row r="276" spans="1:9" ht="13.5">
      <c r="A276" s="4">
        <f t="shared" si="27"/>
        <v>246</v>
      </c>
      <c r="B276" s="5">
        <f t="shared" si="28"/>
        <v>47072</v>
      </c>
      <c r="C276" s="6">
        <f t="shared" si="33"/>
        <v>-79853.05133745904</v>
      </c>
      <c r="D276" s="6">
        <f t="shared" si="34"/>
        <v>158.9986632997019</v>
      </c>
      <c r="E276" s="7">
        <f t="shared" si="29"/>
        <v>0</v>
      </c>
      <c r="F276" s="6">
        <f t="shared" si="30"/>
        <v>158.9986632997019</v>
      </c>
      <c r="G276" s="6">
        <f t="shared" si="31"/>
        <v>757.8965483306447</v>
      </c>
      <c r="H276" s="6">
        <f t="shared" si="35"/>
        <v>-598.8978850309428</v>
      </c>
      <c r="I276" s="6">
        <f t="shared" si="32"/>
        <v>-80610.94788578968</v>
      </c>
    </row>
    <row r="277" spans="1:9" ht="13.5">
      <c r="A277" s="4">
        <f t="shared" si="27"/>
        <v>247</v>
      </c>
      <c r="B277" s="5">
        <f t="shared" si="28"/>
        <v>47102</v>
      </c>
      <c r="C277" s="6">
        <f t="shared" si="33"/>
        <v>-80610.94788578968</v>
      </c>
      <c r="D277" s="6">
        <f t="shared" si="34"/>
        <v>158.9986632997019</v>
      </c>
      <c r="E277" s="7">
        <f t="shared" si="29"/>
        <v>0</v>
      </c>
      <c r="F277" s="6">
        <f t="shared" si="30"/>
        <v>158.9986632997019</v>
      </c>
      <c r="G277" s="6">
        <f t="shared" si="31"/>
        <v>763.5807724431245</v>
      </c>
      <c r="H277" s="6">
        <f t="shared" si="35"/>
        <v>-604.5821091434226</v>
      </c>
      <c r="I277" s="6">
        <f t="shared" si="32"/>
        <v>-81374.5286582328</v>
      </c>
    </row>
    <row r="278" spans="1:9" ht="13.5">
      <c r="A278" s="4">
        <f t="shared" si="27"/>
        <v>248</v>
      </c>
      <c r="B278" s="5">
        <f t="shared" si="28"/>
        <v>47133</v>
      </c>
      <c r="C278" s="6">
        <f t="shared" si="33"/>
        <v>-81374.5286582328</v>
      </c>
      <c r="D278" s="6">
        <f t="shared" si="34"/>
        <v>158.9986632997019</v>
      </c>
      <c r="E278" s="7">
        <f t="shared" si="29"/>
        <v>0</v>
      </c>
      <c r="F278" s="6">
        <f t="shared" si="30"/>
        <v>158.9986632997019</v>
      </c>
      <c r="G278" s="6">
        <f t="shared" si="31"/>
        <v>769.3076282364478</v>
      </c>
      <c r="H278" s="6">
        <f t="shared" si="35"/>
        <v>-610.308964936746</v>
      </c>
      <c r="I278" s="6">
        <f t="shared" si="32"/>
        <v>-82143.83628646925</v>
      </c>
    </row>
    <row r="279" spans="1:9" ht="13.5">
      <c r="A279" s="4">
        <f t="shared" si="27"/>
        <v>249</v>
      </c>
      <c r="B279" s="5">
        <f t="shared" si="28"/>
        <v>47164</v>
      </c>
      <c r="C279" s="6">
        <f t="shared" si="33"/>
        <v>-82143.83628646925</v>
      </c>
      <c r="D279" s="6">
        <f t="shared" si="34"/>
        <v>158.9986632997019</v>
      </c>
      <c r="E279" s="7">
        <f t="shared" si="29"/>
        <v>0</v>
      </c>
      <c r="F279" s="6">
        <f t="shared" si="30"/>
        <v>158.9986632997019</v>
      </c>
      <c r="G279" s="6">
        <f t="shared" si="31"/>
        <v>775.0774354482212</v>
      </c>
      <c r="H279" s="6">
        <f t="shared" si="35"/>
        <v>-616.0787721485193</v>
      </c>
      <c r="I279" s="6">
        <f t="shared" si="32"/>
        <v>-82918.91372191747</v>
      </c>
    </row>
    <row r="280" spans="1:9" ht="13.5">
      <c r="A280" s="4">
        <f t="shared" si="27"/>
        <v>250</v>
      </c>
      <c r="B280" s="5">
        <f t="shared" si="28"/>
        <v>47192</v>
      </c>
      <c r="C280" s="6">
        <f t="shared" si="33"/>
        <v>-82918.91372191747</v>
      </c>
      <c r="D280" s="6">
        <f t="shared" si="34"/>
        <v>158.9986632997019</v>
      </c>
      <c r="E280" s="7">
        <f t="shared" si="29"/>
        <v>0</v>
      </c>
      <c r="F280" s="6">
        <f t="shared" si="30"/>
        <v>158.9986632997019</v>
      </c>
      <c r="G280" s="6">
        <f t="shared" si="31"/>
        <v>780.8905162140829</v>
      </c>
      <c r="H280" s="6">
        <f t="shared" si="35"/>
        <v>-621.891852914381</v>
      </c>
      <c r="I280" s="6">
        <f t="shared" si="32"/>
        <v>-83699.80423813156</v>
      </c>
    </row>
    <row r="281" spans="1:9" ht="13.5">
      <c r="A281" s="4">
        <f t="shared" si="27"/>
        <v>251</v>
      </c>
      <c r="B281" s="5">
        <f t="shared" si="28"/>
        <v>47223</v>
      </c>
      <c r="C281" s="6">
        <f t="shared" si="33"/>
        <v>-83699.80423813156</v>
      </c>
      <c r="D281" s="6">
        <f t="shared" si="34"/>
        <v>158.9986632997019</v>
      </c>
      <c r="E281" s="7">
        <f t="shared" si="29"/>
        <v>0</v>
      </c>
      <c r="F281" s="6">
        <f t="shared" si="30"/>
        <v>158.9986632997019</v>
      </c>
      <c r="G281" s="6">
        <f t="shared" si="31"/>
        <v>786.7471950856886</v>
      </c>
      <c r="H281" s="6">
        <f t="shared" si="35"/>
        <v>-627.7485317859868</v>
      </c>
      <c r="I281" s="6">
        <f t="shared" si="32"/>
        <v>-84486.55143321725</v>
      </c>
    </row>
    <row r="282" spans="1:9" ht="13.5">
      <c r="A282" s="4">
        <f t="shared" si="27"/>
        <v>252</v>
      </c>
      <c r="B282" s="5">
        <f t="shared" si="28"/>
        <v>47253</v>
      </c>
      <c r="C282" s="6">
        <f t="shared" si="33"/>
        <v>-84486.55143321725</v>
      </c>
      <c r="D282" s="6">
        <f t="shared" si="34"/>
        <v>158.9986632997019</v>
      </c>
      <c r="E282" s="7">
        <f t="shared" si="29"/>
        <v>0</v>
      </c>
      <c r="F282" s="6">
        <f t="shared" si="30"/>
        <v>158.9986632997019</v>
      </c>
      <c r="G282" s="6">
        <f t="shared" si="31"/>
        <v>792.6477990488312</v>
      </c>
      <c r="H282" s="6">
        <f t="shared" si="35"/>
        <v>-633.6491357491293</v>
      </c>
      <c r="I282" s="6">
        <f t="shared" si="32"/>
        <v>-85279.19923226608</v>
      </c>
    </row>
    <row r="283" spans="1:9" ht="13.5">
      <c r="A283" s="4">
        <f t="shared" si="27"/>
        <v>253</v>
      </c>
      <c r="B283" s="5">
        <f t="shared" si="28"/>
        <v>47284</v>
      </c>
      <c r="C283" s="6">
        <f t="shared" si="33"/>
        <v>-85279.19923226608</v>
      </c>
      <c r="D283" s="6">
        <f t="shared" si="34"/>
        <v>158.9986632997019</v>
      </c>
      <c r="E283" s="7">
        <f t="shared" si="29"/>
        <v>0</v>
      </c>
      <c r="F283" s="6">
        <f t="shared" si="30"/>
        <v>158.9986632997019</v>
      </c>
      <c r="G283" s="6">
        <f t="shared" si="31"/>
        <v>798.5926575416975</v>
      </c>
      <c r="H283" s="6">
        <f t="shared" si="35"/>
        <v>-639.5939942419956</v>
      </c>
      <c r="I283" s="6">
        <f t="shared" si="32"/>
        <v>-86077.79188980778</v>
      </c>
    </row>
    <row r="284" spans="1:9" ht="13.5">
      <c r="A284" s="4">
        <f t="shared" si="27"/>
        <v>254</v>
      </c>
      <c r="B284" s="5">
        <f t="shared" si="28"/>
        <v>47314</v>
      </c>
      <c r="C284" s="6">
        <f t="shared" si="33"/>
        <v>-86077.79188980778</v>
      </c>
      <c r="D284" s="6">
        <f t="shared" si="34"/>
        <v>158.9986632997019</v>
      </c>
      <c r="E284" s="7">
        <f t="shared" si="29"/>
        <v>0</v>
      </c>
      <c r="F284" s="6">
        <f t="shared" si="30"/>
        <v>158.9986632997019</v>
      </c>
      <c r="G284" s="6">
        <f t="shared" si="31"/>
        <v>804.5821024732602</v>
      </c>
      <c r="H284" s="6">
        <f t="shared" si="35"/>
        <v>-645.5834391735583</v>
      </c>
      <c r="I284" s="6">
        <f t="shared" si="32"/>
        <v>-86882.37399228103</v>
      </c>
    </row>
    <row r="285" spans="1:9" ht="13.5">
      <c r="A285" s="4">
        <f t="shared" si="27"/>
        <v>255</v>
      </c>
      <c r="B285" s="5">
        <f t="shared" si="28"/>
        <v>47345</v>
      </c>
      <c r="C285" s="6">
        <f t="shared" si="33"/>
        <v>-86882.37399228103</v>
      </c>
      <c r="D285" s="6">
        <f t="shared" si="34"/>
        <v>158.9986632997019</v>
      </c>
      <c r="E285" s="7">
        <f t="shared" si="29"/>
        <v>0</v>
      </c>
      <c r="F285" s="6">
        <f t="shared" si="30"/>
        <v>158.9986632997019</v>
      </c>
      <c r="G285" s="6">
        <f t="shared" si="31"/>
        <v>810.6164682418096</v>
      </c>
      <c r="H285" s="6">
        <f t="shared" si="35"/>
        <v>-651.6178049421077</v>
      </c>
      <c r="I285" s="6">
        <f t="shared" si="32"/>
        <v>-87692.99046052285</v>
      </c>
    </row>
    <row r="286" spans="1:9" ht="13.5">
      <c r="A286" s="4">
        <f t="shared" si="27"/>
        <v>256</v>
      </c>
      <c r="B286" s="5">
        <f t="shared" si="28"/>
        <v>47376</v>
      </c>
      <c r="C286" s="6">
        <f t="shared" si="33"/>
        <v>-87692.99046052285</v>
      </c>
      <c r="D286" s="6">
        <f t="shared" si="34"/>
        <v>158.9986632997019</v>
      </c>
      <c r="E286" s="7">
        <f t="shared" si="29"/>
        <v>0</v>
      </c>
      <c r="F286" s="6">
        <f t="shared" si="30"/>
        <v>158.9986632997019</v>
      </c>
      <c r="G286" s="6">
        <f t="shared" si="31"/>
        <v>816.6960917536233</v>
      </c>
      <c r="H286" s="6">
        <f t="shared" si="35"/>
        <v>-657.6974284539214</v>
      </c>
      <c r="I286" s="6">
        <f t="shared" si="32"/>
        <v>-88509.68655227647</v>
      </c>
    </row>
    <row r="287" spans="1:9" ht="13.5">
      <c r="A287" s="4">
        <f t="shared" si="27"/>
        <v>257</v>
      </c>
      <c r="B287" s="5">
        <f t="shared" si="28"/>
        <v>47406</v>
      </c>
      <c r="C287" s="6">
        <f t="shared" si="33"/>
        <v>-88509.68655227647</v>
      </c>
      <c r="D287" s="6">
        <f t="shared" si="34"/>
        <v>158.9986632997019</v>
      </c>
      <c r="E287" s="7">
        <f t="shared" si="29"/>
        <v>0</v>
      </c>
      <c r="F287" s="6">
        <f t="shared" si="30"/>
        <v>158.9986632997019</v>
      </c>
      <c r="G287" s="6">
        <f t="shared" si="31"/>
        <v>822.8213124417754</v>
      </c>
      <c r="H287" s="6">
        <f t="shared" si="35"/>
        <v>-663.8226491420735</v>
      </c>
      <c r="I287" s="6">
        <f t="shared" si="32"/>
        <v>-89332.50786471825</v>
      </c>
    </row>
    <row r="288" spans="1:9" ht="13.5">
      <c r="A288" s="4">
        <f aca="true" t="shared" si="36" ref="A288:A351">IF(Values_Entered,A287+1,"")</f>
        <v>258</v>
      </c>
      <c r="B288" s="5">
        <f aca="true" t="shared" si="37" ref="B288:B351">IF(Pay_Num&lt;&gt;"",DATE(YEAR(B287),MONTH(B287)+1,DAY(B287)),"")</f>
        <v>47437</v>
      </c>
      <c r="C288" s="6">
        <f t="shared" si="33"/>
        <v>-89332.50786471825</v>
      </c>
      <c r="D288" s="6">
        <f t="shared" si="34"/>
        <v>158.9986632997019</v>
      </c>
      <c r="E288" s="7">
        <f aca="true" t="shared" si="38" ref="E288:E351">IF(Pay_Num&lt;&gt;"",Scheduled_Extra_Payments,"")</f>
        <v>0</v>
      </c>
      <c r="F288" s="6">
        <f aca="true" t="shared" si="39" ref="F288:F351">IF(Pay_Num&lt;&gt;"",Sched_Pay+Extra_Pay,"")</f>
        <v>158.9986632997019</v>
      </c>
      <c r="G288" s="6">
        <f aca="true" t="shared" si="40" ref="G288:G351">IF(Pay_Num&lt;&gt;"",Total_Pay-Int,"")</f>
        <v>828.9924722850888</v>
      </c>
      <c r="H288" s="6">
        <f t="shared" si="35"/>
        <v>-669.9938089853869</v>
      </c>
      <c r="I288" s="6">
        <f aca="true" t="shared" si="41" ref="I288:I351">IF(Pay_Num&lt;&gt;"",Beg_Bal-Princ,"")</f>
        <v>-90161.50033700334</v>
      </c>
    </row>
    <row r="289" spans="1:9" ht="13.5">
      <c r="A289" s="4">
        <f t="shared" si="36"/>
        <v>259</v>
      </c>
      <c r="B289" s="5">
        <f t="shared" si="37"/>
        <v>47467</v>
      </c>
      <c r="C289" s="6">
        <f aca="true" t="shared" si="42" ref="C289:C352">IF(Pay_Num&lt;&gt;"",I288,"")</f>
        <v>-90161.50033700334</v>
      </c>
      <c r="D289" s="6">
        <f aca="true" t="shared" si="43" ref="D289:D352">IF(Pay_Num&lt;&gt;"",Scheduled_Monthly_Payment,"")</f>
        <v>158.9986632997019</v>
      </c>
      <c r="E289" s="7">
        <f t="shared" si="38"/>
        <v>0</v>
      </c>
      <c r="F289" s="6">
        <f t="shared" si="39"/>
        <v>158.9986632997019</v>
      </c>
      <c r="G289" s="6">
        <f t="shared" si="40"/>
        <v>835.209915827227</v>
      </c>
      <c r="H289" s="6">
        <f aca="true" t="shared" si="44" ref="H289:H352">IF(Pay_Num&lt;&gt;"",Beg_Bal*Interest_Rate/12,"")</f>
        <v>-676.2112525275251</v>
      </c>
      <c r="I289" s="6">
        <f t="shared" si="41"/>
        <v>-90996.71025283057</v>
      </c>
    </row>
    <row r="290" spans="1:9" ht="13.5">
      <c r="A290" s="4">
        <f t="shared" si="36"/>
        <v>260</v>
      </c>
      <c r="B290" s="5">
        <f t="shared" si="37"/>
        <v>47498</v>
      </c>
      <c r="C290" s="6">
        <f t="shared" si="42"/>
        <v>-90996.71025283057</v>
      </c>
      <c r="D290" s="6">
        <f t="shared" si="43"/>
        <v>158.9986632997019</v>
      </c>
      <c r="E290" s="7">
        <f t="shared" si="38"/>
        <v>0</v>
      </c>
      <c r="F290" s="6">
        <f t="shared" si="39"/>
        <v>158.9986632997019</v>
      </c>
      <c r="G290" s="6">
        <f t="shared" si="40"/>
        <v>841.4739901959312</v>
      </c>
      <c r="H290" s="6">
        <f t="shared" si="44"/>
        <v>-682.4753268962293</v>
      </c>
      <c r="I290" s="6">
        <f t="shared" si="41"/>
        <v>-91838.1842430265</v>
      </c>
    </row>
    <row r="291" spans="1:9" ht="13.5">
      <c r="A291" s="4">
        <f t="shared" si="36"/>
        <v>261</v>
      </c>
      <c r="B291" s="5">
        <f t="shared" si="37"/>
        <v>47529</v>
      </c>
      <c r="C291" s="6">
        <f t="shared" si="42"/>
        <v>-91838.1842430265</v>
      </c>
      <c r="D291" s="6">
        <f t="shared" si="43"/>
        <v>158.9986632997019</v>
      </c>
      <c r="E291" s="7">
        <f t="shared" si="38"/>
        <v>0</v>
      </c>
      <c r="F291" s="6">
        <f t="shared" si="39"/>
        <v>158.9986632997019</v>
      </c>
      <c r="G291" s="6">
        <f t="shared" si="40"/>
        <v>847.7850451224006</v>
      </c>
      <c r="H291" s="6">
        <f t="shared" si="44"/>
        <v>-688.7863818226987</v>
      </c>
      <c r="I291" s="6">
        <f t="shared" si="41"/>
        <v>-92685.9692881489</v>
      </c>
    </row>
    <row r="292" spans="1:9" ht="13.5">
      <c r="A292" s="4">
        <f t="shared" si="36"/>
        <v>262</v>
      </c>
      <c r="B292" s="5">
        <f t="shared" si="37"/>
        <v>47557</v>
      </c>
      <c r="C292" s="6">
        <f t="shared" si="42"/>
        <v>-92685.9692881489</v>
      </c>
      <c r="D292" s="6">
        <f t="shared" si="43"/>
        <v>158.9986632997019</v>
      </c>
      <c r="E292" s="7">
        <f t="shared" si="38"/>
        <v>0</v>
      </c>
      <c r="F292" s="6">
        <f t="shared" si="39"/>
        <v>158.9986632997019</v>
      </c>
      <c r="G292" s="6">
        <f t="shared" si="40"/>
        <v>854.1434329608186</v>
      </c>
      <c r="H292" s="6">
        <f t="shared" si="44"/>
        <v>-695.1447696611167</v>
      </c>
      <c r="I292" s="6">
        <f t="shared" si="41"/>
        <v>-93540.11272110972</v>
      </c>
    </row>
    <row r="293" spans="1:9" ht="13.5">
      <c r="A293" s="4">
        <f t="shared" si="36"/>
        <v>263</v>
      </c>
      <c r="B293" s="5">
        <f t="shared" si="37"/>
        <v>47588</v>
      </c>
      <c r="C293" s="6">
        <f t="shared" si="42"/>
        <v>-93540.11272110972</v>
      </c>
      <c r="D293" s="6">
        <f t="shared" si="43"/>
        <v>158.9986632997019</v>
      </c>
      <c r="E293" s="7">
        <f t="shared" si="38"/>
        <v>0</v>
      </c>
      <c r="F293" s="6">
        <f t="shared" si="39"/>
        <v>158.9986632997019</v>
      </c>
      <c r="G293" s="6">
        <f t="shared" si="40"/>
        <v>860.5495087080247</v>
      </c>
      <c r="H293" s="6">
        <f t="shared" si="44"/>
        <v>-701.5508454083229</v>
      </c>
      <c r="I293" s="6">
        <f t="shared" si="41"/>
        <v>-94400.66222981774</v>
      </c>
    </row>
    <row r="294" spans="1:9" ht="13.5">
      <c r="A294" s="4">
        <f t="shared" si="36"/>
        <v>264</v>
      </c>
      <c r="B294" s="5">
        <f t="shared" si="37"/>
        <v>47618</v>
      </c>
      <c r="C294" s="6">
        <f t="shared" si="42"/>
        <v>-94400.66222981774</v>
      </c>
      <c r="D294" s="6">
        <f t="shared" si="43"/>
        <v>158.9986632997019</v>
      </c>
      <c r="E294" s="7">
        <f t="shared" si="38"/>
        <v>0</v>
      </c>
      <c r="F294" s="6">
        <f t="shared" si="39"/>
        <v>158.9986632997019</v>
      </c>
      <c r="G294" s="6">
        <f t="shared" si="40"/>
        <v>867.003630023335</v>
      </c>
      <c r="H294" s="6">
        <f t="shared" si="44"/>
        <v>-708.0049667236331</v>
      </c>
      <c r="I294" s="6">
        <f t="shared" si="41"/>
        <v>-95267.66585984107</v>
      </c>
    </row>
    <row r="295" spans="1:9" ht="13.5">
      <c r="A295" s="4">
        <f t="shared" si="36"/>
        <v>265</v>
      </c>
      <c r="B295" s="5">
        <f t="shared" si="37"/>
        <v>47649</v>
      </c>
      <c r="C295" s="6">
        <f t="shared" si="42"/>
        <v>-95267.66585984107</v>
      </c>
      <c r="D295" s="6">
        <f t="shared" si="43"/>
        <v>158.9986632997019</v>
      </c>
      <c r="E295" s="7">
        <f t="shared" si="38"/>
        <v>0</v>
      </c>
      <c r="F295" s="6">
        <f t="shared" si="39"/>
        <v>158.9986632997019</v>
      </c>
      <c r="G295" s="6">
        <f t="shared" si="40"/>
        <v>873.5061572485099</v>
      </c>
      <c r="H295" s="6">
        <f t="shared" si="44"/>
        <v>-714.507493948808</v>
      </c>
      <c r="I295" s="6">
        <f t="shared" si="41"/>
        <v>-96141.17201708959</v>
      </c>
    </row>
    <row r="296" spans="1:9" ht="13.5">
      <c r="A296" s="4">
        <f t="shared" si="36"/>
        <v>266</v>
      </c>
      <c r="B296" s="5">
        <f t="shared" si="37"/>
        <v>47679</v>
      </c>
      <c r="C296" s="6">
        <f t="shared" si="42"/>
        <v>-96141.17201708959</v>
      </c>
      <c r="D296" s="6">
        <f t="shared" si="43"/>
        <v>158.9986632997019</v>
      </c>
      <c r="E296" s="7">
        <f t="shared" si="38"/>
        <v>0</v>
      </c>
      <c r="F296" s="6">
        <f t="shared" si="39"/>
        <v>158.9986632997019</v>
      </c>
      <c r="G296" s="6">
        <f t="shared" si="40"/>
        <v>880.0574534278737</v>
      </c>
      <c r="H296" s="6">
        <f t="shared" si="44"/>
        <v>-721.0587901281718</v>
      </c>
      <c r="I296" s="6">
        <f t="shared" si="41"/>
        <v>-97021.22947051746</v>
      </c>
    </row>
    <row r="297" spans="1:9" ht="13.5">
      <c r="A297" s="4">
        <f t="shared" si="36"/>
        <v>267</v>
      </c>
      <c r="B297" s="5">
        <f t="shared" si="37"/>
        <v>47710</v>
      </c>
      <c r="C297" s="6">
        <f t="shared" si="42"/>
        <v>-97021.22947051746</v>
      </c>
      <c r="D297" s="6">
        <f t="shared" si="43"/>
        <v>158.9986632997019</v>
      </c>
      <c r="E297" s="7">
        <f t="shared" si="38"/>
        <v>0</v>
      </c>
      <c r="F297" s="6">
        <f t="shared" si="39"/>
        <v>158.9986632997019</v>
      </c>
      <c r="G297" s="6">
        <f t="shared" si="40"/>
        <v>886.6578843285828</v>
      </c>
      <c r="H297" s="6">
        <f t="shared" si="44"/>
        <v>-727.6592210288809</v>
      </c>
      <c r="I297" s="6">
        <f t="shared" si="41"/>
        <v>-97907.88735484604</v>
      </c>
    </row>
    <row r="298" spans="1:9" ht="13.5">
      <c r="A298" s="4">
        <f t="shared" si="36"/>
        <v>268</v>
      </c>
      <c r="B298" s="5">
        <f t="shared" si="37"/>
        <v>47741</v>
      </c>
      <c r="C298" s="6">
        <f t="shared" si="42"/>
        <v>-97907.88735484604</v>
      </c>
      <c r="D298" s="6">
        <f t="shared" si="43"/>
        <v>158.9986632997019</v>
      </c>
      <c r="E298" s="7">
        <f t="shared" si="38"/>
        <v>0</v>
      </c>
      <c r="F298" s="6">
        <f t="shared" si="39"/>
        <v>158.9986632997019</v>
      </c>
      <c r="G298" s="6">
        <f t="shared" si="40"/>
        <v>893.3078184610472</v>
      </c>
      <c r="H298" s="6">
        <f t="shared" si="44"/>
        <v>-734.3091551613453</v>
      </c>
      <c r="I298" s="6">
        <f t="shared" si="41"/>
        <v>-98801.19517330709</v>
      </c>
    </row>
    <row r="299" spans="1:9" ht="13.5">
      <c r="A299" s="4">
        <f t="shared" si="36"/>
        <v>269</v>
      </c>
      <c r="B299" s="5">
        <f t="shared" si="37"/>
        <v>47771</v>
      </c>
      <c r="C299" s="6">
        <f t="shared" si="42"/>
        <v>-98801.19517330709</v>
      </c>
      <c r="D299" s="6">
        <f t="shared" si="43"/>
        <v>158.9986632997019</v>
      </c>
      <c r="E299" s="7">
        <f t="shared" si="38"/>
        <v>0</v>
      </c>
      <c r="F299" s="6">
        <f t="shared" si="39"/>
        <v>158.9986632997019</v>
      </c>
      <c r="G299" s="6">
        <f t="shared" si="40"/>
        <v>900.007627099505</v>
      </c>
      <c r="H299" s="6">
        <f t="shared" si="44"/>
        <v>-741.0089637998032</v>
      </c>
      <c r="I299" s="6">
        <f t="shared" si="41"/>
        <v>-99701.2028004066</v>
      </c>
    </row>
    <row r="300" spans="1:9" ht="13.5">
      <c r="A300" s="4">
        <f t="shared" si="36"/>
        <v>270</v>
      </c>
      <c r="B300" s="5">
        <f t="shared" si="37"/>
        <v>47802</v>
      </c>
      <c r="C300" s="6">
        <f t="shared" si="42"/>
        <v>-99701.2028004066</v>
      </c>
      <c r="D300" s="6">
        <f t="shared" si="43"/>
        <v>158.9986632997019</v>
      </c>
      <c r="E300" s="7">
        <f t="shared" si="38"/>
        <v>0</v>
      </c>
      <c r="F300" s="6">
        <f t="shared" si="39"/>
        <v>158.9986632997019</v>
      </c>
      <c r="G300" s="6">
        <f t="shared" si="40"/>
        <v>906.7576843027513</v>
      </c>
      <c r="H300" s="6">
        <f t="shared" si="44"/>
        <v>-747.7590210030494</v>
      </c>
      <c r="I300" s="6">
        <f t="shared" si="41"/>
        <v>-100607.96048470934</v>
      </c>
    </row>
    <row r="301" spans="1:9" ht="13.5">
      <c r="A301" s="4">
        <f t="shared" si="36"/>
        <v>271</v>
      </c>
      <c r="B301" s="5">
        <f t="shared" si="37"/>
        <v>47832</v>
      </c>
      <c r="C301" s="6">
        <f t="shared" si="42"/>
        <v>-100607.96048470934</v>
      </c>
      <c r="D301" s="6">
        <f t="shared" si="43"/>
        <v>158.9986632997019</v>
      </c>
      <c r="E301" s="7">
        <f t="shared" si="38"/>
        <v>0</v>
      </c>
      <c r="F301" s="6">
        <f t="shared" si="39"/>
        <v>158.9986632997019</v>
      </c>
      <c r="G301" s="6">
        <f t="shared" si="40"/>
        <v>913.5583669350219</v>
      </c>
      <c r="H301" s="6">
        <f t="shared" si="44"/>
        <v>-754.55970363532</v>
      </c>
      <c r="I301" s="6">
        <f t="shared" si="41"/>
        <v>-101521.51885164436</v>
      </c>
    </row>
    <row r="302" spans="1:9" ht="13.5">
      <c r="A302" s="4">
        <f t="shared" si="36"/>
        <v>272</v>
      </c>
      <c r="B302" s="5">
        <f t="shared" si="37"/>
        <v>47863</v>
      </c>
      <c r="C302" s="6">
        <f t="shared" si="42"/>
        <v>-101521.51885164436</v>
      </c>
      <c r="D302" s="6">
        <f t="shared" si="43"/>
        <v>158.9986632997019</v>
      </c>
      <c r="E302" s="7">
        <f t="shared" si="38"/>
        <v>0</v>
      </c>
      <c r="F302" s="6">
        <f t="shared" si="39"/>
        <v>158.9986632997019</v>
      </c>
      <c r="G302" s="6">
        <f t="shared" si="40"/>
        <v>920.4100546870345</v>
      </c>
      <c r="H302" s="6">
        <f t="shared" si="44"/>
        <v>-761.4113913873326</v>
      </c>
      <c r="I302" s="6">
        <f t="shared" si="41"/>
        <v>-102441.92890633139</v>
      </c>
    </row>
    <row r="303" spans="1:9" ht="13.5">
      <c r="A303" s="4">
        <f t="shared" si="36"/>
        <v>273</v>
      </c>
      <c r="B303" s="5">
        <f t="shared" si="37"/>
        <v>47894</v>
      </c>
      <c r="C303" s="6">
        <f t="shared" si="42"/>
        <v>-102441.92890633139</v>
      </c>
      <c r="D303" s="6">
        <f t="shared" si="43"/>
        <v>158.9986632997019</v>
      </c>
      <c r="E303" s="7">
        <f t="shared" si="38"/>
        <v>0</v>
      </c>
      <c r="F303" s="6">
        <f t="shared" si="39"/>
        <v>158.9986632997019</v>
      </c>
      <c r="G303" s="6">
        <f t="shared" si="40"/>
        <v>927.3131300971872</v>
      </c>
      <c r="H303" s="6">
        <f t="shared" si="44"/>
        <v>-768.3144667974854</v>
      </c>
      <c r="I303" s="6">
        <f t="shared" si="41"/>
        <v>-103369.24203642858</v>
      </c>
    </row>
    <row r="304" spans="1:9" ht="13.5">
      <c r="A304" s="4">
        <f t="shared" si="36"/>
        <v>274</v>
      </c>
      <c r="B304" s="5">
        <f t="shared" si="37"/>
        <v>47922</v>
      </c>
      <c r="C304" s="6">
        <f t="shared" si="42"/>
        <v>-103369.24203642858</v>
      </c>
      <c r="D304" s="6">
        <f t="shared" si="43"/>
        <v>158.9986632997019</v>
      </c>
      <c r="E304" s="7">
        <f t="shared" si="38"/>
        <v>0</v>
      </c>
      <c r="F304" s="6">
        <f t="shared" si="39"/>
        <v>158.9986632997019</v>
      </c>
      <c r="G304" s="6">
        <f t="shared" si="40"/>
        <v>934.2679785729163</v>
      </c>
      <c r="H304" s="6">
        <f t="shared" si="44"/>
        <v>-775.2693152732144</v>
      </c>
      <c r="I304" s="6">
        <f t="shared" si="41"/>
        <v>-104303.51001500149</v>
      </c>
    </row>
    <row r="305" spans="1:9" ht="13.5">
      <c r="A305" s="4">
        <f t="shared" si="36"/>
        <v>275</v>
      </c>
      <c r="B305" s="5">
        <f t="shared" si="37"/>
        <v>47953</v>
      </c>
      <c r="C305" s="6">
        <f t="shared" si="42"/>
        <v>-104303.51001500149</v>
      </c>
      <c r="D305" s="6">
        <f t="shared" si="43"/>
        <v>158.9986632997019</v>
      </c>
      <c r="E305" s="7">
        <f t="shared" si="38"/>
        <v>0</v>
      </c>
      <c r="F305" s="6">
        <f t="shared" si="39"/>
        <v>158.9986632997019</v>
      </c>
      <c r="G305" s="6">
        <f t="shared" si="40"/>
        <v>941.274988412213</v>
      </c>
      <c r="H305" s="6">
        <f t="shared" si="44"/>
        <v>-782.2763251125111</v>
      </c>
      <c r="I305" s="6">
        <f t="shared" si="41"/>
        <v>-105244.78500341371</v>
      </c>
    </row>
    <row r="306" spans="1:9" ht="13.5">
      <c r="A306" s="4">
        <f t="shared" si="36"/>
        <v>276</v>
      </c>
      <c r="B306" s="5">
        <f t="shared" si="37"/>
        <v>47983</v>
      </c>
      <c r="C306" s="6">
        <f t="shared" si="42"/>
        <v>-105244.78500341371</v>
      </c>
      <c r="D306" s="6">
        <f t="shared" si="43"/>
        <v>158.9986632997019</v>
      </c>
      <c r="E306" s="7">
        <f t="shared" si="38"/>
        <v>0</v>
      </c>
      <c r="F306" s="6">
        <f t="shared" si="39"/>
        <v>158.9986632997019</v>
      </c>
      <c r="G306" s="6">
        <f t="shared" si="40"/>
        <v>948.3345508253046</v>
      </c>
      <c r="H306" s="6">
        <f t="shared" si="44"/>
        <v>-789.3358875256027</v>
      </c>
      <c r="I306" s="6">
        <f t="shared" si="41"/>
        <v>-106193.11955423902</v>
      </c>
    </row>
    <row r="307" spans="1:9" ht="13.5">
      <c r="A307" s="4">
        <f t="shared" si="36"/>
        <v>277</v>
      </c>
      <c r="B307" s="5">
        <f t="shared" si="37"/>
        <v>48014</v>
      </c>
      <c r="C307" s="6">
        <f t="shared" si="42"/>
        <v>-106193.11955423902</v>
      </c>
      <c r="D307" s="6">
        <f t="shared" si="43"/>
        <v>158.9986632997019</v>
      </c>
      <c r="E307" s="7">
        <f t="shared" si="38"/>
        <v>0</v>
      </c>
      <c r="F307" s="6">
        <f t="shared" si="39"/>
        <v>158.9986632997019</v>
      </c>
      <c r="G307" s="6">
        <f t="shared" si="40"/>
        <v>955.4470599564945</v>
      </c>
      <c r="H307" s="6">
        <f t="shared" si="44"/>
        <v>-796.4483966567926</v>
      </c>
      <c r="I307" s="6">
        <f t="shared" si="41"/>
        <v>-107148.56661419552</v>
      </c>
    </row>
    <row r="308" spans="1:9" ht="13.5">
      <c r="A308" s="4">
        <f t="shared" si="36"/>
        <v>278</v>
      </c>
      <c r="B308" s="5">
        <f t="shared" si="37"/>
        <v>48044</v>
      </c>
      <c r="C308" s="6">
        <f t="shared" si="42"/>
        <v>-107148.56661419552</v>
      </c>
      <c r="D308" s="6">
        <f t="shared" si="43"/>
        <v>158.9986632997019</v>
      </c>
      <c r="E308" s="7">
        <f t="shared" si="38"/>
        <v>0</v>
      </c>
      <c r="F308" s="6">
        <f t="shared" si="39"/>
        <v>158.9986632997019</v>
      </c>
      <c r="G308" s="6">
        <f t="shared" si="40"/>
        <v>962.6129129061682</v>
      </c>
      <c r="H308" s="6">
        <f t="shared" si="44"/>
        <v>-803.6142496064663</v>
      </c>
      <c r="I308" s="6">
        <f t="shared" si="41"/>
        <v>-108111.17952710169</v>
      </c>
    </row>
    <row r="309" spans="1:9" ht="13.5">
      <c r="A309" s="4">
        <f t="shared" si="36"/>
        <v>279</v>
      </c>
      <c r="B309" s="5">
        <f t="shared" si="37"/>
        <v>48075</v>
      </c>
      <c r="C309" s="6">
        <f t="shared" si="42"/>
        <v>-108111.17952710169</v>
      </c>
      <c r="D309" s="6">
        <f t="shared" si="43"/>
        <v>158.9986632997019</v>
      </c>
      <c r="E309" s="7">
        <f t="shared" si="38"/>
        <v>0</v>
      </c>
      <c r="F309" s="6">
        <f t="shared" si="39"/>
        <v>158.9986632997019</v>
      </c>
      <c r="G309" s="6">
        <f t="shared" si="40"/>
        <v>969.8325097529645</v>
      </c>
      <c r="H309" s="6">
        <f t="shared" si="44"/>
        <v>-810.8338464532626</v>
      </c>
      <c r="I309" s="6">
        <f t="shared" si="41"/>
        <v>-109081.01203685465</v>
      </c>
    </row>
    <row r="310" spans="1:9" ht="13.5">
      <c r="A310" s="4">
        <f t="shared" si="36"/>
        <v>280</v>
      </c>
      <c r="B310" s="5">
        <f t="shared" si="37"/>
        <v>48106</v>
      </c>
      <c r="C310" s="6">
        <f t="shared" si="42"/>
        <v>-109081.01203685465</v>
      </c>
      <c r="D310" s="6">
        <f t="shared" si="43"/>
        <v>158.9986632997019</v>
      </c>
      <c r="E310" s="7">
        <f t="shared" si="38"/>
        <v>0</v>
      </c>
      <c r="F310" s="6">
        <f t="shared" si="39"/>
        <v>158.9986632997019</v>
      </c>
      <c r="G310" s="6">
        <f t="shared" si="40"/>
        <v>977.1062535761116</v>
      </c>
      <c r="H310" s="6">
        <f t="shared" si="44"/>
        <v>-818.1075902764097</v>
      </c>
      <c r="I310" s="6">
        <f t="shared" si="41"/>
        <v>-110058.11829043076</v>
      </c>
    </row>
    <row r="311" spans="1:9" ht="13.5">
      <c r="A311" s="4">
        <f t="shared" si="36"/>
        <v>281</v>
      </c>
      <c r="B311" s="5">
        <f t="shared" si="37"/>
        <v>48136</v>
      </c>
      <c r="C311" s="6">
        <f t="shared" si="42"/>
        <v>-110058.11829043076</v>
      </c>
      <c r="D311" s="6">
        <f t="shared" si="43"/>
        <v>158.9986632997019</v>
      </c>
      <c r="E311" s="7">
        <f t="shared" si="38"/>
        <v>0</v>
      </c>
      <c r="F311" s="6">
        <f t="shared" si="39"/>
        <v>158.9986632997019</v>
      </c>
      <c r="G311" s="6">
        <f t="shared" si="40"/>
        <v>984.4345504779326</v>
      </c>
      <c r="H311" s="6">
        <f t="shared" si="44"/>
        <v>-825.4358871782307</v>
      </c>
      <c r="I311" s="6">
        <f t="shared" si="41"/>
        <v>-111042.5528409087</v>
      </c>
    </row>
    <row r="312" spans="1:9" ht="13.5">
      <c r="A312" s="4">
        <f t="shared" si="36"/>
        <v>282</v>
      </c>
      <c r="B312" s="5">
        <f t="shared" si="37"/>
        <v>48167</v>
      </c>
      <c r="C312" s="6">
        <f t="shared" si="42"/>
        <v>-111042.5528409087</v>
      </c>
      <c r="D312" s="6">
        <f t="shared" si="43"/>
        <v>158.9986632997019</v>
      </c>
      <c r="E312" s="7">
        <f t="shared" si="38"/>
        <v>0</v>
      </c>
      <c r="F312" s="6">
        <f t="shared" si="39"/>
        <v>158.9986632997019</v>
      </c>
      <c r="G312" s="6">
        <f t="shared" si="40"/>
        <v>991.8178096065171</v>
      </c>
      <c r="H312" s="6">
        <f t="shared" si="44"/>
        <v>-832.8191463068152</v>
      </c>
      <c r="I312" s="6">
        <f t="shared" si="41"/>
        <v>-112034.37065051522</v>
      </c>
    </row>
    <row r="313" spans="1:9" ht="13.5">
      <c r="A313" s="4">
        <f t="shared" si="36"/>
        <v>283</v>
      </c>
      <c r="B313" s="5">
        <f t="shared" si="37"/>
        <v>48197</v>
      </c>
      <c r="C313" s="6">
        <f t="shared" si="42"/>
        <v>-112034.37065051522</v>
      </c>
      <c r="D313" s="6">
        <f t="shared" si="43"/>
        <v>158.9986632997019</v>
      </c>
      <c r="E313" s="7">
        <f t="shared" si="38"/>
        <v>0</v>
      </c>
      <c r="F313" s="6">
        <f t="shared" si="39"/>
        <v>158.9986632997019</v>
      </c>
      <c r="G313" s="6">
        <f t="shared" si="40"/>
        <v>999.2564431785661</v>
      </c>
      <c r="H313" s="6">
        <f t="shared" si="44"/>
        <v>-840.2577798788642</v>
      </c>
      <c r="I313" s="6">
        <f t="shared" si="41"/>
        <v>-113033.6270936938</v>
      </c>
    </row>
    <row r="314" spans="1:9" ht="13.5">
      <c r="A314" s="4">
        <f t="shared" si="36"/>
        <v>284</v>
      </c>
      <c r="B314" s="5">
        <f t="shared" si="37"/>
        <v>48228</v>
      </c>
      <c r="C314" s="6">
        <f t="shared" si="42"/>
        <v>-113033.6270936938</v>
      </c>
      <c r="D314" s="6">
        <f t="shared" si="43"/>
        <v>158.9986632997019</v>
      </c>
      <c r="E314" s="7">
        <f t="shared" si="38"/>
        <v>0</v>
      </c>
      <c r="F314" s="6">
        <f t="shared" si="39"/>
        <v>158.9986632997019</v>
      </c>
      <c r="G314" s="6">
        <f t="shared" si="40"/>
        <v>1006.7508665024054</v>
      </c>
      <c r="H314" s="6">
        <f t="shared" si="44"/>
        <v>-847.7522032027035</v>
      </c>
      <c r="I314" s="6">
        <f t="shared" si="41"/>
        <v>-114040.3779601962</v>
      </c>
    </row>
    <row r="315" spans="1:9" ht="13.5">
      <c r="A315" s="4">
        <f t="shared" si="36"/>
        <v>285</v>
      </c>
      <c r="B315" s="5">
        <f t="shared" si="37"/>
        <v>48259</v>
      </c>
      <c r="C315" s="6">
        <f t="shared" si="42"/>
        <v>-114040.3779601962</v>
      </c>
      <c r="D315" s="6">
        <f t="shared" si="43"/>
        <v>158.9986632997019</v>
      </c>
      <c r="E315" s="7">
        <f t="shared" si="38"/>
        <v>0</v>
      </c>
      <c r="F315" s="6">
        <f t="shared" si="39"/>
        <v>158.9986632997019</v>
      </c>
      <c r="G315" s="6">
        <f t="shared" si="40"/>
        <v>1014.3014980011734</v>
      </c>
      <c r="H315" s="6">
        <f t="shared" si="44"/>
        <v>-855.3028347014715</v>
      </c>
      <c r="I315" s="6">
        <f t="shared" si="41"/>
        <v>-115054.67945819738</v>
      </c>
    </row>
    <row r="316" spans="1:9" ht="13.5">
      <c r="A316" s="4">
        <f t="shared" si="36"/>
        <v>286</v>
      </c>
      <c r="B316" s="5">
        <f t="shared" si="37"/>
        <v>48288</v>
      </c>
      <c r="C316" s="6">
        <f t="shared" si="42"/>
        <v>-115054.67945819738</v>
      </c>
      <c r="D316" s="6">
        <f t="shared" si="43"/>
        <v>158.9986632997019</v>
      </c>
      <c r="E316" s="7">
        <f t="shared" si="38"/>
        <v>0</v>
      </c>
      <c r="F316" s="6">
        <f t="shared" si="39"/>
        <v>158.9986632997019</v>
      </c>
      <c r="G316" s="6">
        <f t="shared" si="40"/>
        <v>1021.9087592361823</v>
      </c>
      <c r="H316" s="6">
        <f t="shared" si="44"/>
        <v>-862.9100959364804</v>
      </c>
      <c r="I316" s="6">
        <f t="shared" si="41"/>
        <v>-116076.58821743356</v>
      </c>
    </row>
    <row r="317" spans="1:9" ht="13.5">
      <c r="A317" s="4">
        <f t="shared" si="36"/>
        <v>287</v>
      </c>
      <c r="B317" s="5">
        <f t="shared" si="37"/>
        <v>48319</v>
      </c>
      <c r="C317" s="6">
        <f t="shared" si="42"/>
        <v>-116076.58821743356</v>
      </c>
      <c r="D317" s="6">
        <f t="shared" si="43"/>
        <v>158.9986632997019</v>
      </c>
      <c r="E317" s="7">
        <f t="shared" si="38"/>
        <v>0</v>
      </c>
      <c r="F317" s="6">
        <f t="shared" si="39"/>
        <v>158.9986632997019</v>
      </c>
      <c r="G317" s="6">
        <f t="shared" si="40"/>
        <v>1029.5730749304535</v>
      </c>
      <c r="H317" s="6">
        <f t="shared" si="44"/>
        <v>-870.5744116307516</v>
      </c>
      <c r="I317" s="6">
        <f t="shared" si="41"/>
        <v>-117106.161292364</v>
      </c>
    </row>
    <row r="318" spans="1:9" ht="13.5">
      <c r="A318" s="4">
        <f t="shared" si="36"/>
        <v>288</v>
      </c>
      <c r="B318" s="5">
        <f t="shared" si="37"/>
        <v>48349</v>
      </c>
      <c r="C318" s="6">
        <f t="shared" si="42"/>
        <v>-117106.161292364</v>
      </c>
      <c r="D318" s="6">
        <f t="shared" si="43"/>
        <v>158.9986632997019</v>
      </c>
      <c r="E318" s="7">
        <f t="shared" si="38"/>
        <v>0</v>
      </c>
      <c r="F318" s="6">
        <f t="shared" si="39"/>
        <v>158.9986632997019</v>
      </c>
      <c r="G318" s="6">
        <f t="shared" si="40"/>
        <v>1037.294872992432</v>
      </c>
      <c r="H318" s="6">
        <f t="shared" si="44"/>
        <v>-878.29620969273</v>
      </c>
      <c r="I318" s="6">
        <f t="shared" si="41"/>
        <v>-118143.45616535645</v>
      </c>
    </row>
    <row r="319" spans="1:9" ht="13.5">
      <c r="A319" s="4">
        <f t="shared" si="36"/>
        <v>289</v>
      </c>
      <c r="B319" s="5">
        <f t="shared" si="37"/>
        <v>48380</v>
      </c>
      <c r="C319" s="6">
        <f t="shared" si="42"/>
        <v>-118143.45616535645</v>
      </c>
      <c r="D319" s="6">
        <f t="shared" si="43"/>
        <v>158.9986632997019</v>
      </c>
      <c r="E319" s="7">
        <f t="shared" si="38"/>
        <v>0</v>
      </c>
      <c r="F319" s="6">
        <f t="shared" si="39"/>
        <v>158.9986632997019</v>
      </c>
      <c r="G319" s="6">
        <f t="shared" si="40"/>
        <v>1045.074584539875</v>
      </c>
      <c r="H319" s="6">
        <f t="shared" si="44"/>
        <v>-886.0759212401732</v>
      </c>
      <c r="I319" s="6">
        <f t="shared" si="41"/>
        <v>-119188.53074989632</v>
      </c>
    </row>
    <row r="320" spans="1:9" ht="13.5">
      <c r="A320" s="4">
        <f t="shared" si="36"/>
        <v>290</v>
      </c>
      <c r="B320" s="5">
        <f t="shared" si="37"/>
        <v>48410</v>
      </c>
      <c r="C320" s="6">
        <f t="shared" si="42"/>
        <v>-119188.53074989632</v>
      </c>
      <c r="D320" s="6">
        <f t="shared" si="43"/>
        <v>158.9986632997019</v>
      </c>
      <c r="E320" s="7">
        <f t="shared" si="38"/>
        <v>0</v>
      </c>
      <c r="F320" s="6">
        <f t="shared" si="39"/>
        <v>158.9986632997019</v>
      </c>
      <c r="G320" s="6">
        <f t="shared" si="40"/>
        <v>1052.9126439239244</v>
      </c>
      <c r="H320" s="6">
        <f t="shared" si="44"/>
        <v>-893.9139806242224</v>
      </c>
      <c r="I320" s="6">
        <f t="shared" si="41"/>
        <v>-120241.44339382024</v>
      </c>
    </row>
    <row r="321" spans="1:9" ht="13.5">
      <c r="A321" s="4">
        <f t="shared" si="36"/>
        <v>291</v>
      </c>
      <c r="B321" s="5">
        <f t="shared" si="37"/>
        <v>48441</v>
      </c>
      <c r="C321" s="6">
        <f t="shared" si="42"/>
        <v>-120241.44339382024</v>
      </c>
      <c r="D321" s="6">
        <f t="shared" si="43"/>
        <v>158.9986632997019</v>
      </c>
      <c r="E321" s="7">
        <f t="shared" si="38"/>
        <v>0</v>
      </c>
      <c r="F321" s="6">
        <f t="shared" si="39"/>
        <v>158.9986632997019</v>
      </c>
      <c r="G321" s="6">
        <f t="shared" si="40"/>
        <v>1060.8094887533537</v>
      </c>
      <c r="H321" s="6">
        <f t="shared" si="44"/>
        <v>-901.8108254536518</v>
      </c>
      <c r="I321" s="6">
        <f t="shared" si="41"/>
        <v>-121302.2528825736</v>
      </c>
    </row>
    <row r="322" spans="1:9" ht="13.5">
      <c r="A322" s="4">
        <f t="shared" si="36"/>
        <v>292</v>
      </c>
      <c r="B322" s="5">
        <f t="shared" si="37"/>
        <v>48472</v>
      </c>
      <c r="C322" s="6">
        <f t="shared" si="42"/>
        <v>-121302.2528825736</v>
      </c>
      <c r="D322" s="6">
        <f t="shared" si="43"/>
        <v>158.9986632997019</v>
      </c>
      <c r="E322" s="7">
        <f t="shared" si="38"/>
        <v>0</v>
      </c>
      <c r="F322" s="6">
        <f t="shared" si="39"/>
        <v>158.9986632997019</v>
      </c>
      <c r="G322" s="6">
        <f t="shared" si="40"/>
        <v>1068.7655599190039</v>
      </c>
      <c r="H322" s="6">
        <f t="shared" si="44"/>
        <v>-909.7668966193019</v>
      </c>
      <c r="I322" s="6">
        <f t="shared" si="41"/>
        <v>-122371.0184424926</v>
      </c>
    </row>
    <row r="323" spans="1:9" ht="13.5">
      <c r="A323" s="4">
        <f t="shared" si="36"/>
        <v>293</v>
      </c>
      <c r="B323" s="5">
        <f t="shared" si="37"/>
        <v>48502</v>
      </c>
      <c r="C323" s="6">
        <f t="shared" si="42"/>
        <v>-122371.0184424926</v>
      </c>
      <c r="D323" s="6">
        <f t="shared" si="43"/>
        <v>158.9986632997019</v>
      </c>
      <c r="E323" s="7">
        <f t="shared" si="38"/>
        <v>0</v>
      </c>
      <c r="F323" s="6">
        <f t="shared" si="39"/>
        <v>158.9986632997019</v>
      </c>
      <c r="G323" s="6">
        <f t="shared" si="40"/>
        <v>1076.7813016183964</v>
      </c>
      <c r="H323" s="6">
        <f t="shared" si="44"/>
        <v>-917.7826383186945</v>
      </c>
      <c r="I323" s="6">
        <f t="shared" si="41"/>
        <v>-123447.79974411099</v>
      </c>
    </row>
    <row r="324" spans="1:9" ht="13.5">
      <c r="A324" s="4">
        <f t="shared" si="36"/>
        <v>294</v>
      </c>
      <c r="B324" s="5">
        <f t="shared" si="37"/>
        <v>48533</v>
      </c>
      <c r="C324" s="6">
        <f t="shared" si="42"/>
        <v>-123447.79974411099</v>
      </c>
      <c r="D324" s="6">
        <f t="shared" si="43"/>
        <v>158.9986632997019</v>
      </c>
      <c r="E324" s="7">
        <f t="shared" si="38"/>
        <v>0</v>
      </c>
      <c r="F324" s="6">
        <f t="shared" si="39"/>
        <v>158.9986632997019</v>
      </c>
      <c r="G324" s="6">
        <f t="shared" si="40"/>
        <v>1084.8571613805343</v>
      </c>
      <c r="H324" s="6">
        <f t="shared" si="44"/>
        <v>-925.8584980808324</v>
      </c>
      <c r="I324" s="6">
        <f t="shared" si="41"/>
        <v>-124532.65690549153</v>
      </c>
    </row>
    <row r="325" spans="1:9" ht="13.5">
      <c r="A325" s="4">
        <f t="shared" si="36"/>
        <v>295</v>
      </c>
      <c r="B325" s="5">
        <f t="shared" si="37"/>
        <v>48563</v>
      </c>
      <c r="C325" s="6">
        <f t="shared" si="42"/>
        <v>-124532.65690549153</v>
      </c>
      <c r="D325" s="6">
        <f t="shared" si="43"/>
        <v>158.9986632997019</v>
      </c>
      <c r="E325" s="7">
        <f t="shared" si="38"/>
        <v>0</v>
      </c>
      <c r="F325" s="6">
        <f t="shared" si="39"/>
        <v>158.9986632997019</v>
      </c>
      <c r="G325" s="6">
        <f t="shared" si="40"/>
        <v>1092.9935900908883</v>
      </c>
      <c r="H325" s="6">
        <f t="shared" si="44"/>
        <v>-933.9949267911865</v>
      </c>
      <c r="I325" s="6">
        <f t="shared" si="41"/>
        <v>-125625.65049558242</v>
      </c>
    </row>
    <row r="326" spans="1:9" ht="13.5">
      <c r="A326" s="4">
        <f t="shared" si="36"/>
        <v>296</v>
      </c>
      <c r="B326" s="5">
        <f t="shared" si="37"/>
        <v>48594</v>
      </c>
      <c r="C326" s="6">
        <f t="shared" si="42"/>
        <v>-125625.65049558242</v>
      </c>
      <c r="D326" s="6">
        <f t="shared" si="43"/>
        <v>158.9986632997019</v>
      </c>
      <c r="E326" s="7">
        <f t="shared" si="38"/>
        <v>0</v>
      </c>
      <c r="F326" s="6">
        <f t="shared" si="39"/>
        <v>158.9986632997019</v>
      </c>
      <c r="G326" s="6">
        <f t="shared" si="40"/>
        <v>1101.19104201657</v>
      </c>
      <c r="H326" s="6">
        <f t="shared" si="44"/>
        <v>-942.1923787168681</v>
      </c>
      <c r="I326" s="6">
        <f t="shared" si="41"/>
        <v>-126726.84153759899</v>
      </c>
    </row>
    <row r="327" spans="1:9" ht="13.5">
      <c r="A327" s="4">
        <f t="shared" si="36"/>
        <v>297</v>
      </c>
      <c r="B327" s="5">
        <f t="shared" si="37"/>
        <v>48625</v>
      </c>
      <c r="C327" s="6">
        <f t="shared" si="42"/>
        <v>-126726.84153759899</v>
      </c>
      <c r="D327" s="6">
        <f t="shared" si="43"/>
        <v>158.9986632997019</v>
      </c>
      <c r="E327" s="7">
        <f t="shared" si="38"/>
        <v>0</v>
      </c>
      <c r="F327" s="6">
        <f t="shared" si="39"/>
        <v>158.9986632997019</v>
      </c>
      <c r="G327" s="6">
        <f t="shared" si="40"/>
        <v>1109.4499748316944</v>
      </c>
      <c r="H327" s="6">
        <f t="shared" si="44"/>
        <v>-950.4513115319924</v>
      </c>
      <c r="I327" s="6">
        <f t="shared" si="41"/>
        <v>-127836.29151243067</v>
      </c>
    </row>
    <row r="328" spans="1:9" ht="13.5">
      <c r="A328" s="4">
        <f t="shared" si="36"/>
        <v>298</v>
      </c>
      <c r="B328" s="5">
        <f t="shared" si="37"/>
        <v>48653</v>
      </c>
      <c r="C328" s="6">
        <f t="shared" si="42"/>
        <v>-127836.29151243067</v>
      </c>
      <c r="D328" s="6">
        <f t="shared" si="43"/>
        <v>158.9986632997019</v>
      </c>
      <c r="E328" s="7">
        <f t="shared" si="38"/>
        <v>0</v>
      </c>
      <c r="F328" s="6">
        <f t="shared" si="39"/>
        <v>158.9986632997019</v>
      </c>
      <c r="G328" s="6">
        <f t="shared" si="40"/>
        <v>1117.7708496429318</v>
      </c>
      <c r="H328" s="6">
        <f t="shared" si="44"/>
        <v>-958.7721863432299</v>
      </c>
      <c r="I328" s="6">
        <f t="shared" si="41"/>
        <v>-128954.0623620736</v>
      </c>
    </row>
    <row r="329" spans="1:9" ht="13.5">
      <c r="A329" s="4">
        <f t="shared" si="36"/>
        <v>299</v>
      </c>
      <c r="B329" s="5">
        <f t="shared" si="37"/>
        <v>48684</v>
      </c>
      <c r="C329" s="6">
        <f t="shared" si="42"/>
        <v>-128954.0623620736</v>
      </c>
      <c r="D329" s="6">
        <f t="shared" si="43"/>
        <v>158.9986632997019</v>
      </c>
      <c r="E329" s="7">
        <f t="shared" si="38"/>
        <v>0</v>
      </c>
      <c r="F329" s="6">
        <f t="shared" si="39"/>
        <v>158.9986632997019</v>
      </c>
      <c r="G329" s="6">
        <f t="shared" si="40"/>
        <v>1126.1541310152538</v>
      </c>
      <c r="H329" s="6">
        <f t="shared" si="44"/>
        <v>-967.1554677155519</v>
      </c>
      <c r="I329" s="6">
        <f t="shared" si="41"/>
        <v>-130080.21649308885</v>
      </c>
    </row>
    <row r="330" spans="1:9" ht="13.5">
      <c r="A330" s="4">
        <f t="shared" si="36"/>
        <v>300</v>
      </c>
      <c r="B330" s="5">
        <f t="shared" si="37"/>
        <v>48714</v>
      </c>
      <c r="C330" s="6">
        <f t="shared" si="42"/>
        <v>-130080.21649308885</v>
      </c>
      <c r="D330" s="6">
        <f t="shared" si="43"/>
        <v>158.9986632997019</v>
      </c>
      <c r="E330" s="7">
        <f t="shared" si="38"/>
        <v>0</v>
      </c>
      <c r="F330" s="6">
        <f t="shared" si="39"/>
        <v>158.9986632997019</v>
      </c>
      <c r="G330" s="6">
        <f t="shared" si="40"/>
        <v>1134.6002869978684</v>
      </c>
      <c r="H330" s="6">
        <f t="shared" si="44"/>
        <v>-975.6016236981663</v>
      </c>
      <c r="I330" s="6">
        <f t="shared" si="41"/>
        <v>-131214.81678008672</v>
      </c>
    </row>
    <row r="331" spans="1:9" ht="13.5">
      <c r="A331" s="4">
        <f t="shared" si="36"/>
        <v>301</v>
      </c>
      <c r="B331" s="5">
        <f t="shared" si="37"/>
        <v>48745</v>
      </c>
      <c r="C331" s="6">
        <f t="shared" si="42"/>
        <v>-131214.81678008672</v>
      </c>
      <c r="D331" s="6">
        <f t="shared" si="43"/>
        <v>158.9986632997019</v>
      </c>
      <c r="E331" s="7">
        <f t="shared" si="38"/>
        <v>0</v>
      </c>
      <c r="F331" s="6">
        <f t="shared" si="39"/>
        <v>158.9986632997019</v>
      </c>
      <c r="G331" s="6">
        <f t="shared" si="40"/>
        <v>1143.1097891503523</v>
      </c>
      <c r="H331" s="6">
        <f t="shared" si="44"/>
        <v>-984.1111258506504</v>
      </c>
      <c r="I331" s="6">
        <f t="shared" si="41"/>
        <v>-132357.92656923708</v>
      </c>
    </row>
    <row r="332" spans="1:9" ht="13.5">
      <c r="A332" s="4">
        <f t="shared" si="36"/>
        <v>302</v>
      </c>
      <c r="B332" s="5">
        <f t="shared" si="37"/>
        <v>48775</v>
      </c>
      <c r="C332" s="6">
        <f t="shared" si="42"/>
        <v>-132357.92656923708</v>
      </c>
      <c r="D332" s="6">
        <f t="shared" si="43"/>
        <v>158.9986632997019</v>
      </c>
      <c r="E332" s="7">
        <f t="shared" si="38"/>
        <v>0</v>
      </c>
      <c r="F332" s="6">
        <f t="shared" si="39"/>
        <v>158.9986632997019</v>
      </c>
      <c r="G332" s="6">
        <f t="shared" si="40"/>
        <v>1151.68311256898</v>
      </c>
      <c r="H332" s="6">
        <f t="shared" si="44"/>
        <v>-992.684449269278</v>
      </c>
      <c r="I332" s="6">
        <f t="shared" si="41"/>
        <v>-133509.60968180606</v>
      </c>
    </row>
    <row r="333" spans="1:9" ht="13.5">
      <c r="A333" s="4">
        <f t="shared" si="36"/>
        <v>303</v>
      </c>
      <c r="B333" s="5">
        <f t="shared" si="37"/>
        <v>48806</v>
      </c>
      <c r="C333" s="6">
        <f t="shared" si="42"/>
        <v>-133509.60968180606</v>
      </c>
      <c r="D333" s="6">
        <f t="shared" si="43"/>
        <v>158.9986632997019</v>
      </c>
      <c r="E333" s="7">
        <f t="shared" si="38"/>
        <v>0</v>
      </c>
      <c r="F333" s="6">
        <f t="shared" si="39"/>
        <v>158.9986632997019</v>
      </c>
      <c r="G333" s="6">
        <f t="shared" si="40"/>
        <v>1160.3207359132473</v>
      </c>
      <c r="H333" s="6">
        <f t="shared" si="44"/>
        <v>-1001.3220726135454</v>
      </c>
      <c r="I333" s="6">
        <f t="shared" si="41"/>
        <v>-134669.9304177193</v>
      </c>
    </row>
    <row r="334" spans="1:9" ht="13.5">
      <c r="A334" s="4">
        <f t="shared" si="36"/>
        <v>304</v>
      </c>
      <c r="B334" s="5">
        <f t="shared" si="37"/>
        <v>48837</v>
      </c>
      <c r="C334" s="6">
        <f t="shared" si="42"/>
        <v>-134669.9304177193</v>
      </c>
      <c r="D334" s="6">
        <f t="shared" si="43"/>
        <v>158.9986632997019</v>
      </c>
      <c r="E334" s="7">
        <f t="shared" si="38"/>
        <v>0</v>
      </c>
      <c r="F334" s="6">
        <f t="shared" si="39"/>
        <v>158.9986632997019</v>
      </c>
      <c r="G334" s="6">
        <f t="shared" si="40"/>
        <v>1169.0231414325967</v>
      </c>
      <c r="H334" s="6">
        <f t="shared" si="44"/>
        <v>-1010.0244781328947</v>
      </c>
      <c r="I334" s="6">
        <f t="shared" si="41"/>
        <v>-135838.95355915188</v>
      </c>
    </row>
    <row r="335" spans="1:9" ht="13.5">
      <c r="A335" s="4">
        <f t="shared" si="36"/>
        <v>305</v>
      </c>
      <c r="B335" s="5">
        <f t="shared" si="37"/>
        <v>48867</v>
      </c>
      <c r="C335" s="6">
        <f t="shared" si="42"/>
        <v>-135838.95355915188</v>
      </c>
      <c r="D335" s="6">
        <f t="shared" si="43"/>
        <v>158.9986632997019</v>
      </c>
      <c r="E335" s="7">
        <f t="shared" si="38"/>
        <v>0</v>
      </c>
      <c r="F335" s="6">
        <f t="shared" si="39"/>
        <v>158.9986632997019</v>
      </c>
      <c r="G335" s="6">
        <f t="shared" si="40"/>
        <v>1177.790814993341</v>
      </c>
      <c r="H335" s="6">
        <f t="shared" si="44"/>
        <v>-1018.7921516936391</v>
      </c>
      <c r="I335" s="6">
        <f t="shared" si="41"/>
        <v>-137016.74437414523</v>
      </c>
    </row>
    <row r="336" spans="1:9" ht="13.5">
      <c r="A336" s="4">
        <f t="shared" si="36"/>
        <v>306</v>
      </c>
      <c r="B336" s="5">
        <f t="shared" si="37"/>
        <v>48898</v>
      </c>
      <c r="C336" s="6">
        <f t="shared" si="42"/>
        <v>-137016.74437414523</v>
      </c>
      <c r="D336" s="6">
        <f t="shared" si="43"/>
        <v>158.9986632997019</v>
      </c>
      <c r="E336" s="7">
        <f t="shared" si="38"/>
        <v>0</v>
      </c>
      <c r="F336" s="6">
        <f t="shared" si="39"/>
        <v>158.9986632997019</v>
      </c>
      <c r="G336" s="6">
        <f t="shared" si="40"/>
        <v>1186.624246105791</v>
      </c>
      <c r="H336" s="6">
        <f t="shared" si="44"/>
        <v>-1027.6255828060891</v>
      </c>
      <c r="I336" s="6">
        <f t="shared" si="41"/>
        <v>-138203.368620251</v>
      </c>
    </row>
    <row r="337" spans="1:9" ht="13.5">
      <c r="A337" s="4">
        <f t="shared" si="36"/>
        <v>307</v>
      </c>
      <c r="B337" s="5">
        <f t="shared" si="37"/>
        <v>48928</v>
      </c>
      <c r="C337" s="6">
        <f t="shared" si="42"/>
        <v>-138203.368620251</v>
      </c>
      <c r="D337" s="6">
        <f t="shared" si="43"/>
        <v>158.9986632997019</v>
      </c>
      <c r="E337" s="7">
        <f t="shared" si="38"/>
        <v>0</v>
      </c>
      <c r="F337" s="6">
        <f t="shared" si="39"/>
        <v>158.9986632997019</v>
      </c>
      <c r="G337" s="6">
        <f t="shared" si="40"/>
        <v>1195.5239279515845</v>
      </c>
      <c r="H337" s="6">
        <f t="shared" si="44"/>
        <v>-1036.5252646518827</v>
      </c>
      <c r="I337" s="6">
        <f t="shared" si="41"/>
        <v>-139398.8925482026</v>
      </c>
    </row>
    <row r="338" spans="1:9" ht="13.5">
      <c r="A338" s="4">
        <f t="shared" si="36"/>
        <v>308</v>
      </c>
      <c r="B338" s="5">
        <f t="shared" si="37"/>
        <v>48959</v>
      </c>
      <c r="C338" s="6">
        <f t="shared" si="42"/>
        <v>-139398.8925482026</v>
      </c>
      <c r="D338" s="6">
        <f t="shared" si="43"/>
        <v>158.9986632997019</v>
      </c>
      <c r="E338" s="7">
        <f t="shared" si="38"/>
        <v>0</v>
      </c>
      <c r="F338" s="6">
        <f t="shared" si="39"/>
        <v>158.9986632997019</v>
      </c>
      <c r="G338" s="6">
        <f t="shared" si="40"/>
        <v>1204.4903574112213</v>
      </c>
      <c r="H338" s="6">
        <f t="shared" si="44"/>
        <v>-1045.4916941115196</v>
      </c>
      <c r="I338" s="6">
        <f t="shared" si="41"/>
        <v>-140603.3829056138</v>
      </c>
    </row>
    <row r="339" spans="1:9" ht="13.5">
      <c r="A339" s="4">
        <f t="shared" si="36"/>
        <v>309</v>
      </c>
      <c r="B339" s="5">
        <f t="shared" si="37"/>
        <v>48990</v>
      </c>
      <c r="C339" s="6">
        <f t="shared" si="42"/>
        <v>-140603.3829056138</v>
      </c>
      <c r="D339" s="6">
        <f t="shared" si="43"/>
        <v>158.9986632997019</v>
      </c>
      <c r="E339" s="7">
        <f t="shared" si="38"/>
        <v>0</v>
      </c>
      <c r="F339" s="6">
        <f t="shared" si="39"/>
        <v>158.9986632997019</v>
      </c>
      <c r="G339" s="6">
        <f t="shared" si="40"/>
        <v>1213.5240350918052</v>
      </c>
      <c r="H339" s="6">
        <f t="shared" si="44"/>
        <v>-1054.5253717921034</v>
      </c>
      <c r="I339" s="6">
        <f t="shared" si="41"/>
        <v>-141816.9069407056</v>
      </c>
    </row>
    <row r="340" spans="1:9" ht="13.5">
      <c r="A340" s="4">
        <f t="shared" si="36"/>
        <v>310</v>
      </c>
      <c r="B340" s="5">
        <f t="shared" si="37"/>
        <v>49018</v>
      </c>
      <c r="C340" s="6">
        <f t="shared" si="42"/>
        <v>-141816.9069407056</v>
      </c>
      <c r="D340" s="6">
        <f t="shared" si="43"/>
        <v>158.9986632997019</v>
      </c>
      <c r="E340" s="7">
        <f t="shared" si="38"/>
        <v>0</v>
      </c>
      <c r="F340" s="6">
        <f t="shared" si="39"/>
        <v>158.9986632997019</v>
      </c>
      <c r="G340" s="6">
        <f t="shared" si="40"/>
        <v>1222.625465354994</v>
      </c>
      <c r="H340" s="6">
        <f t="shared" si="44"/>
        <v>-1063.626802055292</v>
      </c>
      <c r="I340" s="6">
        <f t="shared" si="41"/>
        <v>-143039.5324060606</v>
      </c>
    </row>
    <row r="341" spans="1:9" ht="13.5">
      <c r="A341" s="4">
        <f t="shared" si="36"/>
        <v>311</v>
      </c>
      <c r="B341" s="5">
        <f t="shared" si="37"/>
        <v>49049</v>
      </c>
      <c r="C341" s="6">
        <f t="shared" si="42"/>
        <v>-143039.5324060606</v>
      </c>
      <c r="D341" s="6">
        <f t="shared" si="43"/>
        <v>158.9986632997019</v>
      </c>
      <c r="E341" s="7">
        <f t="shared" si="38"/>
        <v>0</v>
      </c>
      <c r="F341" s="6">
        <f t="shared" si="39"/>
        <v>158.9986632997019</v>
      </c>
      <c r="G341" s="6">
        <f t="shared" si="40"/>
        <v>1231.7951563451566</v>
      </c>
      <c r="H341" s="6">
        <f t="shared" si="44"/>
        <v>-1072.7964930454546</v>
      </c>
      <c r="I341" s="6">
        <f t="shared" si="41"/>
        <v>-144271.32756240576</v>
      </c>
    </row>
    <row r="342" spans="1:9" ht="13.5">
      <c r="A342" s="4">
        <f t="shared" si="36"/>
        <v>312</v>
      </c>
      <c r="B342" s="5">
        <f t="shared" si="37"/>
        <v>49079</v>
      </c>
      <c r="C342" s="6">
        <f t="shared" si="42"/>
        <v>-144271.32756240576</v>
      </c>
      <c r="D342" s="6">
        <f t="shared" si="43"/>
        <v>158.9986632997019</v>
      </c>
      <c r="E342" s="7">
        <f t="shared" si="38"/>
        <v>0</v>
      </c>
      <c r="F342" s="6">
        <f t="shared" si="39"/>
        <v>158.9986632997019</v>
      </c>
      <c r="G342" s="6">
        <f t="shared" si="40"/>
        <v>1241.0336200177449</v>
      </c>
      <c r="H342" s="6">
        <f t="shared" si="44"/>
        <v>-1082.034956718043</v>
      </c>
      <c r="I342" s="6">
        <f t="shared" si="41"/>
        <v>-145512.3611824235</v>
      </c>
    </row>
    <row r="343" spans="1:9" ht="13.5">
      <c r="A343" s="4">
        <f t="shared" si="36"/>
        <v>313</v>
      </c>
      <c r="B343" s="5">
        <f t="shared" si="37"/>
        <v>49110</v>
      </c>
      <c r="C343" s="6">
        <f t="shared" si="42"/>
        <v>-145512.3611824235</v>
      </c>
      <c r="D343" s="6">
        <f t="shared" si="43"/>
        <v>158.9986632997019</v>
      </c>
      <c r="E343" s="7">
        <f t="shared" si="38"/>
        <v>0</v>
      </c>
      <c r="F343" s="6">
        <f t="shared" si="39"/>
        <v>158.9986632997019</v>
      </c>
      <c r="G343" s="6">
        <f t="shared" si="40"/>
        <v>1250.341372167878</v>
      </c>
      <c r="H343" s="6">
        <f t="shared" si="44"/>
        <v>-1091.3427088681763</v>
      </c>
      <c r="I343" s="6">
        <f t="shared" si="41"/>
        <v>-146762.70255459138</v>
      </c>
    </row>
    <row r="344" spans="1:9" ht="13.5">
      <c r="A344" s="4">
        <f t="shared" si="36"/>
        <v>314</v>
      </c>
      <c r="B344" s="5">
        <f t="shared" si="37"/>
        <v>49140</v>
      </c>
      <c r="C344" s="6">
        <f t="shared" si="42"/>
        <v>-146762.70255459138</v>
      </c>
      <c r="D344" s="6">
        <f t="shared" si="43"/>
        <v>158.9986632997019</v>
      </c>
      <c r="E344" s="7">
        <f t="shared" si="38"/>
        <v>0</v>
      </c>
      <c r="F344" s="6">
        <f t="shared" si="39"/>
        <v>158.9986632997019</v>
      </c>
      <c r="G344" s="6">
        <f t="shared" si="40"/>
        <v>1259.7189324591372</v>
      </c>
      <c r="H344" s="6">
        <f t="shared" si="44"/>
        <v>-1100.7202691594352</v>
      </c>
      <c r="I344" s="6">
        <f t="shared" si="41"/>
        <v>-148022.4214870505</v>
      </c>
    </row>
    <row r="345" spans="1:9" ht="13.5">
      <c r="A345" s="4">
        <f t="shared" si="36"/>
        <v>315</v>
      </c>
      <c r="B345" s="5">
        <f t="shared" si="37"/>
        <v>49171</v>
      </c>
      <c r="C345" s="6">
        <f t="shared" si="42"/>
        <v>-148022.4214870505</v>
      </c>
      <c r="D345" s="6">
        <f t="shared" si="43"/>
        <v>158.9986632997019</v>
      </c>
      <c r="E345" s="7">
        <f t="shared" si="38"/>
        <v>0</v>
      </c>
      <c r="F345" s="6">
        <f t="shared" si="39"/>
        <v>158.9986632997019</v>
      </c>
      <c r="G345" s="6">
        <f t="shared" si="40"/>
        <v>1269.1668244525808</v>
      </c>
      <c r="H345" s="6">
        <f t="shared" si="44"/>
        <v>-1110.1681611528788</v>
      </c>
      <c r="I345" s="6">
        <f t="shared" si="41"/>
        <v>-149291.5883115031</v>
      </c>
    </row>
    <row r="346" spans="1:9" ht="13.5">
      <c r="A346" s="4">
        <f t="shared" si="36"/>
        <v>316</v>
      </c>
      <c r="B346" s="5">
        <f t="shared" si="37"/>
        <v>49202</v>
      </c>
      <c r="C346" s="6">
        <f t="shared" si="42"/>
        <v>-149291.5883115031</v>
      </c>
      <c r="D346" s="6">
        <f t="shared" si="43"/>
        <v>158.9986632997019</v>
      </c>
      <c r="E346" s="7">
        <f t="shared" si="38"/>
        <v>0</v>
      </c>
      <c r="F346" s="6">
        <f t="shared" si="39"/>
        <v>158.9986632997019</v>
      </c>
      <c r="G346" s="6">
        <f t="shared" si="40"/>
        <v>1278.685575635975</v>
      </c>
      <c r="H346" s="6">
        <f t="shared" si="44"/>
        <v>-1119.686912336273</v>
      </c>
      <c r="I346" s="6">
        <f t="shared" si="41"/>
        <v>-150570.27388713908</v>
      </c>
    </row>
    <row r="347" spans="1:9" ht="13.5">
      <c r="A347" s="4">
        <f t="shared" si="36"/>
        <v>317</v>
      </c>
      <c r="B347" s="5">
        <f t="shared" si="37"/>
        <v>49232</v>
      </c>
      <c r="C347" s="6">
        <f t="shared" si="42"/>
        <v>-150570.27388713908</v>
      </c>
      <c r="D347" s="6">
        <f t="shared" si="43"/>
        <v>158.9986632997019</v>
      </c>
      <c r="E347" s="7">
        <f t="shared" si="38"/>
        <v>0</v>
      </c>
      <c r="F347" s="6">
        <f t="shared" si="39"/>
        <v>158.9986632997019</v>
      </c>
      <c r="G347" s="6">
        <f t="shared" si="40"/>
        <v>1288.2757174532449</v>
      </c>
      <c r="H347" s="6">
        <f t="shared" si="44"/>
        <v>-1129.277054153543</v>
      </c>
      <c r="I347" s="6">
        <f t="shared" si="41"/>
        <v>-151858.54960459232</v>
      </c>
    </row>
    <row r="348" spans="1:9" ht="13.5">
      <c r="A348" s="4">
        <f t="shared" si="36"/>
        <v>318</v>
      </c>
      <c r="B348" s="5">
        <f t="shared" si="37"/>
        <v>49263</v>
      </c>
      <c r="C348" s="6">
        <f t="shared" si="42"/>
        <v>-151858.54960459232</v>
      </c>
      <c r="D348" s="6">
        <f t="shared" si="43"/>
        <v>158.9986632997019</v>
      </c>
      <c r="E348" s="7">
        <f t="shared" si="38"/>
        <v>0</v>
      </c>
      <c r="F348" s="6">
        <f t="shared" si="39"/>
        <v>158.9986632997019</v>
      </c>
      <c r="G348" s="6">
        <f t="shared" si="40"/>
        <v>1297.9377853341443</v>
      </c>
      <c r="H348" s="6">
        <f t="shared" si="44"/>
        <v>-1138.9391220344423</v>
      </c>
      <c r="I348" s="6">
        <f t="shared" si="41"/>
        <v>-153156.48738992648</v>
      </c>
    </row>
    <row r="349" spans="1:9" ht="13.5">
      <c r="A349" s="4">
        <f t="shared" si="36"/>
        <v>319</v>
      </c>
      <c r="B349" s="5">
        <f t="shared" si="37"/>
        <v>49293</v>
      </c>
      <c r="C349" s="6">
        <f t="shared" si="42"/>
        <v>-153156.48738992648</v>
      </c>
      <c r="D349" s="6">
        <f t="shared" si="43"/>
        <v>158.9986632997019</v>
      </c>
      <c r="E349" s="7">
        <f t="shared" si="38"/>
        <v>0</v>
      </c>
      <c r="F349" s="6">
        <f t="shared" si="39"/>
        <v>158.9986632997019</v>
      </c>
      <c r="G349" s="6">
        <f t="shared" si="40"/>
        <v>1307.6723187241505</v>
      </c>
      <c r="H349" s="6">
        <f t="shared" si="44"/>
        <v>-1148.6736554244485</v>
      </c>
      <c r="I349" s="6">
        <f t="shared" si="41"/>
        <v>-154464.15970865064</v>
      </c>
    </row>
    <row r="350" spans="1:9" ht="13.5">
      <c r="A350" s="4">
        <f t="shared" si="36"/>
        <v>320</v>
      </c>
      <c r="B350" s="5">
        <f t="shared" si="37"/>
        <v>49324</v>
      </c>
      <c r="C350" s="6">
        <f t="shared" si="42"/>
        <v>-154464.15970865064</v>
      </c>
      <c r="D350" s="6">
        <f t="shared" si="43"/>
        <v>158.9986632997019</v>
      </c>
      <c r="E350" s="7">
        <f t="shared" si="38"/>
        <v>0</v>
      </c>
      <c r="F350" s="6">
        <f t="shared" si="39"/>
        <v>158.9986632997019</v>
      </c>
      <c r="G350" s="6">
        <f t="shared" si="40"/>
        <v>1317.4798611145816</v>
      </c>
      <c r="H350" s="6">
        <f t="shared" si="44"/>
        <v>-1158.4811978148798</v>
      </c>
      <c r="I350" s="6">
        <f t="shared" si="41"/>
        <v>-155781.63956976522</v>
      </c>
    </row>
    <row r="351" spans="1:9" ht="13.5">
      <c r="A351" s="4">
        <f t="shared" si="36"/>
        <v>321</v>
      </c>
      <c r="B351" s="5">
        <f t="shared" si="37"/>
        <v>49355</v>
      </c>
      <c r="C351" s="6">
        <f t="shared" si="42"/>
        <v>-155781.63956976522</v>
      </c>
      <c r="D351" s="6">
        <f t="shared" si="43"/>
        <v>158.9986632997019</v>
      </c>
      <c r="E351" s="7">
        <f t="shared" si="38"/>
        <v>0</v>
      </c>
      <c r="F351" s="6">
        <f t="shared" si="39"/>
        <v>158.9986632997019</v>
      </c>
      <c r="G351" s="6">
        <f t="shared" si="40"/>
        <v>1327.360960072941</v>
      </c>
      <c r="H351" s="6">
        <f t="shared" si="44"/>
        <v>-1168.3622967732392</v>
      </c>
      <c r="I351" s="6">
        <f t="shared" si="41"/>
        <v>-157109.00052983817</v>
      </c>
    </row>
    <row r="352" spans="1:9" ht="13.5">
      <c r="A352" s="4">
        <f aca="true" t="shared" si="45" ref="A352:A390">IF(Values_Entered,A351+1,"")</f>
        <v>322</v>
      </c>
      <c r="B352" s="5">
        <f aca="true" t="shared" si="46" ref="B352:B390">IF(Pay_Num&lt;&gt;"",DATE(YEAR(B351),MONTH(B351)+1,DAY(B351)),"")</f>
        <v>49383</v>
      </c>
      <c r="C352" s="6">
        <f t="shared" si="42"/>
        <v>-157109.00052983817</v>
      </c>
      <c r="D352" s="6">
        <f t="shared" si="43"/>
        <v>158.9986632997019</v>
      </c>
      <c r="E352" s="7">
        <f aca="true" t="shared" si="47" ref="E352:E390">IF(Pay_Num&lt;&gt;"",Scheduled_Extra_Payments,"")</f>
        <v>0</v>
      </c>
      <c r="F352" s="6">
        <f aca="true" t="shared" si="48" ref="F352:F390">IF(Pay_Num&lt;&gt;"",Sched_Pay+Extra_Pay,"")</f>
        <v>158.9986632997019</v>
      </c>
      <c r="G352" s="6">
        <f aca="true" t="shared" si="49" ref="G352:G390">IF(Pay_Num&lt;&gt;"",Total_Pay-Int,"")</f>
        <v>1337.3161672734882</v>
      </c>
      <c r="H352" s="6">
        <f t="shared" si="44"/>
        <v>-1178.3175039737862</v>
      </c>
      <c r="I352" s="6">
        <f aca="true" t="shared" si="50" ref="I352:I390">IF(Pay_Num&lt;&gt;"",Beg_Bal-Princ,"")</f>
        <v>-158446.31669711167</v>
      </c>
    </row>
    <row r="353" spans="1:9" ht="13.5">
      <c r="A353" s="4">
        <f t="shared" si="45"/>
        <v>323</v>
      </c>
      <c r="B353" s="5">
        <f t="shared" si="46"/>
        <v>49414</v>
      </c>
      <c r="C353" s="6">
        <f aca="true" t="shared" si="51" ref="C353:C390">IF(Pay_Num&lt;&gt;"",I352,"")</f>
        <v>-158446.31669711167</v>
      </c>
      <c r="D353" s="6">
        <f aca="true" t="shared" si="52" ref="D353:D390">IF(Pay_Num&lt;&gt;"",Scheduled_Monthly_Payment,"")</f>
        <v>158.9986632997019</v>
      </c>
      <c r="E353" s="7">
        <f t="shared" si="47"/>
        <v>0</v>
      </c>
      <c r="F353" s="6">
        <f t="shared" si="48"/>
        <v>158.9986632997019</v>
      </c>
      <c r="G353" s="6">
        <f t="shared" si="49"/>
        <v>1347.3460385280396</v>
      </c>
      <c r="H353" s="6">
        <f aca="true" t="shared" si="53" ref="H353:H390">IF(Pay_Num&lt;&gt;"",Beg_Bal*Interest_Rate/12,"")</f>
        <v>-1188.3473752283376</v>
      </c>
      <c r="I353" s="6">
        <f t="shared" si="50"/>
        <v>-159793.66273563972</v>
      </c>
    </row>
    <row r="354" spans="1:9" ht="13.5">
      <c r="A354" s="4">
        <f t="shared" si="45"/>
        <v>324</v>
      </c>
      <c r="B354" s="5">
        <f t="shared" si="46"/>
        <v>49444</v>
      </c>
      <c r="C354" s="6">
        <f t="shared" si="51"/>
        <v>-159793.66273563972</v>
      </c>
      <c r="D354" s="6">
        <f t="shared" si="52"/>
        <v>158.9986632997019</v>
      </c>
      <c r="E354" s="7">
        <f t="shared" si="47"/>
        <v>0</v>
      </c>
      <c r="F354" s="6">
        <f t="shared" si="48"/>
        <v>158.9986632997019</v>
      </c>
      <c r="G354" s="6">
        <f t="shared" si="49"/>
        <v>1357.4511338169996</v>
      </c>
      <c r="H354" s="6">
        <f t="shared" si="53"/>
        <v>-1198.4524705172978</v>
      </c>
      <c r="I354" s="6">
        <f t="shared" si="50"/>
        <v>-161151.11386945672</v>
      </c>
    </row>
    <row r="355" spans="1:9" ht="13.5">
      <c r="A355" s="4">
        <f t="shared" si="45"/>
        <v>325</v>
      </c>
      <c r="B355" s="5">
        <f t="shared" si="46"/>
        <v>49475</v>
      </c>
      <c r="C355" s="6">
        <f t="shared" si="51"/>
        <v>-161151.11386945672</v>
      </c>
      <c r="D355" s="6">
        <f t="shared" si="52"/>
        <v>158.9986632997019</v>
      </c>
      <c r="E355" s="7">
        <f t="shared" si="47"/>
        <v>0</v>
      </c>
      <c r="F355" s="6">
        <f t="shared" si="48"/>
        <v>158.9986632997019</v>
      </c>
      <c r="G355" s="6">
        <f t="shared" si="49"/>
        <v>1367.6320173206273</v>
      </c>
      <c r="H355" s="6">
        <f t="shared" si="53"/>
        <v>-1208.6333540209255</v>
      </c>
      <c r="I355" s="6">
        <f t="shared" si="50"/>
        <v>-162518.74588677735</v>
      </c>
    </row>
    <row r="356" spans="1:9" ht="13.5">
      <c r="A356" s="4">
        <f t="shared" si="45"/>
        <v>326</v>
      </c>
      <c r="B356" s="5">
        <f t="shared" si="46"/>
        <v>49505</v>
      </c>
      <c r="C356" s="6">
        <f t="shared" si="51"/>
        <v>-162518.74588677735</v>
      </c>
      <c r="D356" s="6">
        <f t="shared" si="52"/>
        <v>158.9986632997019</v>
      </c>
      <c r="E356" s="7">
        <f t="shared" si="47"/>
        <v>0</v>
      </c>
      <c r="F356" s="6">
        <f t="shared" si="48"/>
        <v>158.9986632997019</v>
      </c>
      <c r="G356" s="6">
        <f t="shared" si="49"/>
        <v>1377.889257450532</v>
      </c>
      <c r="H356" s="6">
        <f t="shared" si="53"/>
        <v>-1218.89059415083</v>
      </c>
      <c r="I356" s="6">
        <f t="shared" si="50"/>
        <v>-163896.63514422788</v>
      </c>
    </row>
    <row r="357" spans="1:9" ht="13.5">
      <c r="A357" s="4">
        <f t="shared" si="45"/>
        <v>327</v>
      </c>
      <c r="B357" s="5">
        <f t="shared" si="46"/>
        <v>49536</v>
      </c>
      <c r="C357" s="6">
        <f t="shared" si="51"/>
        <v>-163896.63514422788</v>
      </c>
      <c r="D357" s="6">
        <f t="shared" si="52"/>
        <v>158.9986632997019</v>
      </c>
      <c r="E357" s="7">
        <f t="shared" si="47"/>
        <v>0</v>
      </c>
      <c r="F357" s="6">
        <f t="shared" si="48"/>
        <v>158.9986632997019</v>
      </c>
      <c r="G357" s="6">
        <f t="shared" si="49"/>
        <v>1388.223426881411</v>
      </c>
      <c r="H357" s="6">
        <f t="shared" si="53"/>
        <v>-1229.224763581709</v>
      </c>
      <c r="I357" s="6">
        <f t="shared" si="50"/>
        <v>-165284.8585711093</v>
      </c>
    </row>
    <row r="358" spans="1:9" ht="13.5">
      <c r="A358" s="4">
        <f t="shared" si="45"/>
        <v>328</v>
      </c>
      <c r="B358" s="5">
        <f t="shared" si="46"/>
        <v>49567</v>
      </c>
      <c r="C358" s="6">
        <f t="shared" si="51"/>
        <v>-165284.8585711093</v>
      </c>
      <c r="D358" s="6">
        <f t="shared" si="52"/>
        <v>158.9986632997019</v>
      </c>
      <c r="E358" s="7">
        <f t="shared" si="47"/>
        <v>0</v>
      </c>
      <c r="F358" s="6">
        <f t="shared" si="48"/>
        <v>158.9986632997019</v>
      </c>
      <c r="G358" s="6">
        <f t="shared" si="49"/>
        <v>1398.6351025830218</v>
      </c>
      <c r="H358" s="6">
        <f t="shared" si="53"/>
        <v>-1239.6364392833198</v>
      </c>
      <c r="I358" s="6">
        <f t="shared" si="50"/>
        <v>-166683.4936736923</v>
      </c>
    </row>
    <row r="359" spans="1:9" ht="13.5">
      <c r="A359" s="4">
        <f t="shared" si="45"/>
        <v>329</v>
      </c>
      <c r="B359" s="5">
        <f t="shared" si="46"/>
        <v>49597</v>
      </c>
      <c r="C359" s="6">
        <f t="shared" si="51"/>
        <v>-166683.4936736923</v>
      </c>
      <c r="D359" s="6">
        <f t="shared" si="52"/>
        <v>158.9986632997019</v>
      </c>
      <c r="E359" s="7">
        <f t="shared" si="47"/>
        <v>0</v>
      </c>
      <c r="F359" s="6">
        <f t="shared" si="48"/>
        <v>158.9986632997019</v>
      </c>
      <c r="G359" s="6">
        <f t="shared" si="49"/>
        <v>1409.1248658523941</v>
      </c>
      <c r="H359" s="6">
        <f t="shared" si="53"/>
        <v>-1250.1262025526923</v>
      </c>
      <c r="I359" s="6">
        <f t="shared" si="50"/>
        <v>-168092.6185395447</v>
      </c>
    </row>
    <row r="360" spans="1:9" ht="13.5">
      <c r="A360" s="4">
        <f t="shared" si="45"/>
        <v>330</v>
      </c>
      <c r="B360" s="5">
        <f t="shared" si="46"/>
        <v>49628</v>
      </c>
      <c r="C360" s="6">
        <f t="shared" si="51"/>
        <v>-168092.6185395447</v>
      </c>
      <c r="D360" s="6">
        <f t="shared" si="52"/>
        <v>158.9986632997019</v>
      </c>
      <c r="E360" s="7">
        <f t="shared" si="47"/>
        <v>0</v>
      </c>
      <c r="F360" s="6">
        <f t="shared" si="48"/>
        <v>158.9986632997019</v>
      </c>
      <c r="G360" s="6">
        <f t="shared" si="49"/>
        <v>1419.693302346287</v>
      </c>
      <c r="H360" s="6">
        <f t="shared" si="53"/>
        <v>-1260.6946390465853</v>
      </c>
      <c r="I360" s="6">
        <f t="shared" si="50"/>
        <v>-169512.31184189097</v>
      </c>
    </row>
    <row r="361" spans="1:9" ht="13.5">
      <c r="A361" s="4">
        <f t="shared" si="45"/>
        <v>331</v>
      </c>
      <c r="B361" s="5">
        <f t="shared" si="46"/>
        <v>49658</v>
      </c>
      <c r="C361" s="6">
        <f t="shared" si="51"/>
        <v>-169512.31184189097</v>
      </c>
      <c r="D361" s="6">
        <f t="shared" si="52"/>
        <v>158.9986632997019</v>
      </c>
      <c r="E361" s="7">
        <f t="shared" si="47"/>
        <v>0</v>
      </c>
      <c r="F361" s="6">
        <f t="shared" si="48"/>
        <v>158.9986632997019</v>
      </c>
      <c r="G361" s="6">
        <f t="shared" si="49"/>
        <v>1430.3410021138843</v>
      </c>
      <c r="H361" s="6">
        <f t="shared" si="53"/>
        <v>-1271.3423388141823</v>
      </c>
      <c r="I361" s="6">
        <f t="shared" si="50"/>
        <v>-170942.65284400486</v>
      </c>
    </row>
    <row r="362" spans="1:9" ht="13.5">
      <c r="A362" s="4">
        <f t="shared" si="45"/>
        <v>332</v>
      </c>
      <c r="B362" s="5">
        <f t="shared" si="46"/>
        <v>49689</v>
      </c>
      <c r="C362" s="6">
        <f t="shared" si="51"/>
        <v>-170942.65284400486</v>
      </c>
      <c r="D362" s="6">
        <f t="shared" si="52"/>
        <v>158.9986632997019</v>
      </c>
      <c r="E362" s="7">
        <f t="shared" si="47"/>
        <v>0</v>
      </c>
      <c r="F362" s="6">
        <f t="shared" si="48"/>
        <v>158.9986632997019</v>
      </c>
      <c r="G362" s="6">
        <f t="shared" si="49"/>
        <v>1441.068559629738</v>
      </c>
      <c r="H362" s="6">
        <f t="shared" si="53"/>
        <v>-1282.0698963300363</v>
      </c>
      <c r="I362" s="6">
        <f t="shared" si="50"/>
        <v>-172383.72140363458</v>
      </c>
    </row>
    <row r="363" spans="1:9" ht="13.5">
      <c r="A363" s="4">
        <f t="shared" si="45"/>
        <v>333</v>
      </c>
      <c r="B363" s="5">
        <f t="shared" si="46"/>
        <v>49720</v>
      </c>
      <c r="C363" s="6">
        <f t="shared" si="51"/>
        <v>-172383.72140363458</v>
      </c>
      <c r="D363" s="6">
        <f t="shared" si="52"/>
        <v>158.9986632997019</v>
      </c>
      <c r="E363" s="7">
        <f t="shared" si="47"/>
        <v>0</v>
      </c>
      <c r="F363" s="6">
        <f t="shared" si="48"/>
        <v>158.9986632997019</v>
      </c>
      <c r="G363" s="6">
        <f t="shared" si="49"/>
        <v>1451.8765738269612</v>
      </c>
      <c r="H363" s="6">
        <f t="shared" si="53"/>
        <v>-1292.8779105272595</v>
      </c>
      <c r="I363" s="6">
        <f t="shared" si="50"/>
        <v>-173835.59797746156</v>
      </c>
    </row>
    <row r="364" spans="1:9" ht="13.5">
      <c r="A364" s="4">
        <f t="shared" si="45"/>
        <v>334</v>
      </c>
      <c r="B364" s="5">
        <f t="shared" si="46"/>
        <v>49749</v>
      </c>
      <c r="C364" s="6">
        <f t="shared" si="51"/>
        <v>-173835.59797746156</v>
      </c>
      <c r="D364" s="6">
        <f t="shared" si="52"/>
        <v>158.9986632997019</v>
      </c>
      <c r="E364" s="7">
        <f t="shared" si="47"/>
        <v>0</v>
      </c>
      <c r="F364" s="6">
        <f t="shared" si="48"/>
        <v>158.9986632997019</v>
      </c>
      <c r="G364" s="6">
        <f t="shared" si="49"/>
        <v>1462.7656481306635</v>
      </c>
      <c r="H364" s="6">
        <f t="shared" si="53"/>
        <v>-1303.7669848309617</v>
      </c>
      <c r="I364" s="6">
        <f t="shared" si="50"/>
        <v>-175298.36362559223</v>
      </c>
    </row>
    <row r="365" spans="1:9" ht="13.5">
      <c r="A365" s="4">
        <f t="shared" si="45"/>
        <v>335</v>
      </c>
      <c r="B365" s="5">
        <f t="shared" si="46"/>
        <v>49780</v>
      </c>
      <c r="C365" s="6">
        <f t="shared" si="51"/>
        <v>-175298.36362559223</v>
      </c>
      <c r="D365" s="6">
        <f t="shared" si="52"/>
        <v>158.9986632997019</v>
      </c>
      <c r="E365" s="7">
        <f t="shared" si="47"/>
        <v>0</v>
      </c>
      <c r="F365" s="6">
        <f t="shared" si="48"/>
        <v>158.9986632997019</v>
      </c>
      <c r="G365" s="6">
        <f t="shared" si="49"/>
        <v>1473.7363904916438</v>
      </c>
      <c r="H365" s="6">
        <f t="shared" si="53"/>
        <v>-1314.7377271919418</v>
      </c>
      <c r="I365" s="6">
        <f t="shared" si="50"/>
        <v>-176772.1000160839</v>
      </c>
    </row>
    <row r="366" spans="1:9" ht="13.5">
      <c r="A366" s="4">
        <f t="shared" si="45"/>
        <v>336</v>
      </c>
      <c r="B366" s="5">
        <f t="shared" si="46"/>
        <v>49810</v>
      </c>
      <c r="C366" s="6">
        <f t="shared" si="51"/>
        <v>-176772.1000160839</v>
      </c>
      <c r="D366" s="6">
        <f t="shared" si="52"/>
        <v>158.9986632997019</v>
      </c>
      <c r="E366" s="7">
        <f t="shared" si="47"/>
        <v>0</v>
      </c>
      <c r="F366" s="6">
        <f t="shared" si="48"/>
        <v>158.9986632997019</v>
      </c>
      <c r="G366" s="6">
        <f t="shared" si="49"/>
        <v>1484.7894134203311</v>
      </c>
      <c r="H366" s="6">
        <f t="shared" si="53"/>
        <v>-1325.7907501206291</v>
      </c>
      <c r="I366" s="6">
        <f t="shared" si="50"/>
        <v>-178256.88942950423</v>
      </c>
    </row>
    <row r="367" spans="1:9" ht="13.5">
      <c r="A367" s="4">
        <f t="shared" si="45"/>
        <v>337</v>
      </c>
      <c r="B367" s="5">
        <f t="shared" si="46"/>
        <v>49841</v>
      </c>
      <c r="C367" s="6">
        <f t="shared" si="51"/>
        <v>-178256.88942950423</v>
      </c>
      <c r="D367" s="6">
        <f t="shared" si="52"/>
        <v>158.9986632997019</v>
      </c>
      <c r="E367" s="7">
        <f t="shared" si="47"/>
        <v>0</v>
      </c>
      <c r="F367" s="6">
        <f t="shared" si="48"/>
        <v>158.9986632997019</v>
      </c>
      <c r="G367" s="6">
        <f t="shared" si="49"/>
        <v>1495.9253340209834</v>
      </c>
      <c r="H367" s="6">
        <f t="shared" si="53"/>
        <v>-1336.9266707212817</v>
      </c>
      <c r="I367" s="6">
        <f t="shared" si="50"/>
        <v>-179752.8147635252</v>
      </c>
    </row>
    <row r="368" spans="1:9" ht="13.5">
      <c r="A368" s="4">
        <f t="shared" si="45"/>
        <v>338</v>
      </c>
      <c r="B368" s="5">
        <f t="shared" si="46"/>
        <v>49871</v>
      </c>
      <c r="C368" s="6">
        <f t="shared" si="51"/>
        <v>-179752.8147635252</v>
      </c>
      <c r="D368" s="6">
        <f t="shared" si="52"/>
        <v>158.9986632997019</v>
      </c>
      <c r="E368" s="7">
        <f t="shared" si="47"/>
        <v>0</v>
      </c>
      <c r="F368" s="6">
        <f t="shared" si="48"/>
        <v>158.9986632997019</v>
      </c>
      <c r="G368" s="6">
        <f t="shared" si="49"/>
        <v>1507.144774026141</v>
      </c>
      <c r="H368" s="6">
        <f t="shared" si="53"/>
        <v>-1348.146110726439</v>
      </c>
      <c r="I368" s="6">
        <f t="shared" si="50"/>
        <v>-181259.95953755136</v>
      </c>
    </row>
    <row r="369" spans="1:9" ht="13.5">
      <c r="A369" s="4">
        <f t="shared" si="45"/>
        <v>339</v>
      </c>
      <c r="B369" s="5">
        <f t="shared" si="46"/>
        <v>49902</v>
      </c>
      <c r="C369" s="6">
        <f t="shared" si="51"/>
        <v>-181259.95953755136</v>
      </c>
      <c r="D369" s="6">
        <f t="shared" si="52"/>
        <v>158.9986632997019</v>
      </c>
      <c r="E369" s="7">
        <f t="shared" si="47"/>
        <v>0</v>
      </c>
      <c r="F369" s="6">
        <f t="shared" si="48"/>
        <v>158.9986632997019</v>
      </c>
      <c r="G369" s="6">
        <f t="shared" si="49"/>
        <v>1518.4483598313368</v>
      </c>
      <c r="H369" s="6">
        <f t="shared" si="53"/>
        <v>-1359.449696531635</v>
      </c>
      <c r="I369" s="6">
        <f t="shared" si="50"/>
        <v>-182778.40789738268</v>
      </c>
    </row>
    <row r="370" spans="1:9" ht="13.5">
      <c r="A370" s="4">
        <f t="shared" si="45"/>
        <v>340</v>
      </c>
      <c r="B370" s="5">
        <f t="shared" si="46"/>
        <v>49933</v>
      </c>
      <c r="C370" s="6">
        <f t="shared" si="51"/>
        <v>-182778.40789738268</v>
      </c>
      <c r="D370" s="6">
        <f t="shared" si="52"/>
        <v>158.9986632997019</v>
      </c>
      <c r="E370" s="7">
        <f t="shared" si="47"/>
        <v>0</v>
      </c>
      <c r="F370" s="6">
        <f t="shared" si="48"/>
        <v>158.9986632997019</v>
      </c>
      <c r="G370" s="6">
        <f t="shared" si="49"/>
        <v>1529.8367225300722</v>
      </c>
      <c r="H370" s="6">
        <f t="shared" si="53"/>
        <v>-1370.8380592303702</v>
      </c>
      <c r="I370" s="6">
        <f t="shared" si="50"/>
        <v>-184308.24461991276</v>
      </c>
    </row>
    <row r="371" spans="1:9" ht="13.5">
      <c r="A371" s="4">
        <f t="shared" si="45"/>
        <v>341</v>
      </c>
      <c r="B371" s="5">
        <f t="shared" si="46"/>
        <v>49963</v>
      </c>
      <c r="C371" s="6">
        <f t="shared" si="51"/>
        <v>-184308.24461991276</v>
      </c>
      <c r="D371" s="6">
        <f t="shared" si="52"/>
        <v>158.9986632997019</v>
      </c>
      <c r="E371" s="7">
        <f t="shared" si="47"/>
        <v>0</v>
      </c>
      <c r="F371" s="6">
        <f t="shared" si="48"/>
        <v>158.9986632997019</v>
      </c>
      <c r="G371" s="6">
        <f t="shared" si="49"/>
        <v>1541.3104979490477</v>
      </c>
      <c r="H371" s="6">
        <f t="shared" si="53"/>
        <v>-1382.3118346493457</v>
      </c>
      <c r="I371" s="6">
        <f t="shared" si="50"/>
        <v>-185849.5551178618</v>
      </c>
    </row>
    <row r="372" spans="1:9" ht="13.5">
      <c r="A372" s="4">
        <f t="shared" si="45"/>
        <v>342</v>
      </c>
      <c r="B372" s="5">
        <f t="shared" si="46"/>
        <v>49994</v>
      </c>
      <c r="C372" s="6">
        <f t="shared" si="51"/>
        <v>-185849.5551178618</v>
      </c>
      <c r="D372" s="6">
        <f t="shared" si="52"/>
        <v>158.9986632997019</v>
      </c>
      <c r="E372" s="7">
        <f t="shared" si="47"/>
        <v>0</v>
      </c>
      <c r="F372" s="6">
        <f t="shared" si="48"/>
        <v>158.9986632997019</v>
      </c>
      <c r="G372" s="6">
        <f t="shared" si="49"/>
        <v>1552.870326683665</v>
      </c>
      <c r="H372" s="6">
        <f t="shared" si="53"/>
        <v>-1393.8716633839633</v>
      </c>
      <c r="I372" s="6">
        <f t="shared" si="50"/>
        <v>-187402.42544454546</v>
      </c>
    </row>
    <row r="373" spans="1:9" ht="13.5">
      <c r="A373" s="4">
        <f t="shared" si="45"/>
        <v>343</v>
      </c>
      <c r="B373" s="5">
        <f t="shared" si="46"/>
        <v>50024</v>
      </c>
      <c r="C373" s="6">
        <f t="shared" si="51"/>
        <v>-187402.42544454546</v>
      </c>
      <c r="D373" s="6">
        <f t="shared" si="52"/>
        <v>158.9986632997019</v>
      </c>
      <c r="E373" s="7">
        <f t="shared" si="47"/>
        <v>0</v>
      </c>
      <c r="F373" s="6">
        <f t="shared" si="48"/>
        <v>158.9986632997019</v>
      </c>
      <c r="G373" s="6">
        <f t="shared" si="49"/>
        <v>1564.516854133793</v>
      </c>
      <c r="H373" s="6">
        <f t="shared" si="53"/>
        <v>-1405.518190834091</v>
      </c>
      <c r="I373" s="6">
        <f t="shared" si="50"/>
        <v>-188966.94229867926</v>
      </c>
    </row>
    <row r="374" spans="1:9" ht="13.5">
      <c r="A374" s="4">
        <f t="shared" si="45"/>
        <v>344</v>
      </c>
      <c r="B374" s="5">
        <f t="shared" si="46"/>
        <v>50055</v>
      </c>
      <c r="C374" s="6">
        <f t="shared" si="51"/>
        <v>-188966.94229867926</v>
      </c>
      <c r="D374" s="6">
        <f t="shared" si="52"/>
        <v>158.9986632997019</v>
      </c>
      <c r="E374" s="7">
        <f t="shared" si="47"/>
        <v>0</v>
      </c>
      <c r="F374" s="6">
        <f t="shared" si="48"/>
        <v>158.9986632997019</v>
      </c>
      <c r="G374" s="6">
        <f t="shared" si="49"/>
        <v>1576.2507305397962</v>
      </c>
      <c r="H374" s="6">
        <f t="shared" si="53"/>
        <v>-1417.2520672400944</v>
      </c>
      <c r="I374" s="6">
        <f t="shared" si="50"/>
        <v>-190543.19302921905</v>
      </c>
    </row>
    <row r="375" spans="1:9" ht="13.5">
      <c r="A375" s="4">
        <f t="shared" si="45"/>
        <v>345</v>
      </c>
      <c r="B375" s="5">
        <f t="shared" si="46"/>
        <v>50086</v>
      </c>
      <c r="C375" s="6">
        <f t="shared" si="51"/>
        <v>-190543.19302921905</v>
      </c>
      <c r="D375" s="6">
        <f t="shared" si="52"/>
        <v>158.9986632997019</v>
      </c>
      <c r="E375" s="7">
        <f t="shared" si="47"/>
        <v>0</v>
      </c>
      <c r="F375" s="6">
        <f t="shared" si="48"/>
        <v>158.9986632997019</v>
      </c>
      <c r="G375" s="6">
        <f t="shared" si="49"/>
        <v>1588.0726110188448</v>
      </c>
      <c r="H375" s="6">
        <f t="shared" si="53"/>
        <v>-1429.0739477191428</v>
      </c>
      <c r="I375" s="6">
        <f t="shared" si="50"/>
        <v>-192131.2656402379</v>
      </c>
    </row>
    <row r="376" spans="1:9" ht="13.5">
      <c r="A376" s="4">
        <f t="shared" si="45"/>
        <v>346</v>
      </c>
      <c r="B376" s="5">
        <f t="shared" si="46"/>
        <v>50114</v>
      </c>
      <c r="C376" s="6">
        <f t="shared" si="51"/>
        <v>-192131.2656402379</v>
      </c>
      <c r="D376" s="6">
        <f t="shared" si="52"/>
        <v>158.9986632997019</v>
      </c>
      <c r="E376" s="7">
        <f t="shared" si="47"/>
        <v>0</v>
      </c>
      <c r="F376" s="6">
        <f t="shared" si="48"/>
        <v>158.9986632997019</v>
      </c>
      <c r="G376" s="6">
        <f t="shared" si="49"/>
        <v>1599.983155601486</v>
      </c>
      <c r="H376" s="6">
        <f t="shared" si="53"/>
        <v>-1440.9844923017843</v>
      </c>
      <c r="I376" s="6">
        <f t="shared" si="50"/>
        <v>-193731.24879583938</v>
      </c>
    </row>
    <row r="377" spans="1:9" ht="13.5">
      <c r="A377" s="4">
        <f t="shared" si="45"/>
        <v>347</v>
      </c>
      <c r="B377" s="5">
        <f t="shared" si="46"/>
        <v>50145</v>
      </c>
      <c r="C377" s="6">
        <f t="shared" si="51"/>
        <v>-193731.24879583938</v>
      </c>
      <c r="D377" s="6">
        <f t="shared" si="52"/>
        <v>158.9986632997019</v>
      </c>
      <c r="E377" s="7">
        <f t="shared" si="47"/>
        <v>0</v>
      </c>
      <c r="F377" s="6">
        <f t="shared" si="48"/>
        <v>158.9986632997019</v>
      </c>
      <c r="G377" s="6">
        <f t="shared" si="49"/>
        <v>1611.983029268497</v>
      </c>
      <c r="H377" s="6">
        <f t="shared" si="53"/>
        <v>-1452.9843659687951</v>
      </c>
      <c r="I377" s="6">
        <f t="shared" si="50"/>
        <v>-195343.23182510788</v>
      </c>
    </row>
    <row r="378" spans="1:9" ht="13.5">
      <c r="A378" s="4">
        <f t="shared" si="45"/>
        <v>348</v>
      </c>
      <c r="B378" s="5">
        <f t="shared" si="46"/>
        <v>50175</v>
      </c>
      <c r="C378" s="6">
        <f t="shared" si="51"/>
        <v>-195343.23182510788</v>
      </c>
      <c r="D378" s="6">
        <f t="shared" si="52"/>
        <v>158.9986632997019</v>
      </c>
      <c r="E378" s="7">
        <f t="shared" si="47"/>
        <v>0</v>
      </c>
      <c r="F378" s="6">
        <f t="shared" si="48"/>
        <v>158.9986632997019</v>
      </c>
      <c r="G378" s="6">
        <f t="shared" si="49"/>
        <v>1624.072901988011</v>
      </c>
      <c r="H378" s="6">
        <f t="shared" si="53"/>
        <v>-1465.0742386883092</v>
      </c>
      <c r="I378" s="6">
        <f t="shared" si="50"/>
        <v>-196967.3047270959</v>
      </c>
    </row>
    <row r="379" spans="1:9" ht="13.5">
      <c r="A379" s="4">
        <f t="shared" si="45"/>
        <v>349</v>
      </c>
      <c r="B379" s="5">
        <f t="shared" si="46"/>
        <v>50206</v>
      </c>
      <c r="C379" s="6">
        <f t="shared" si="51"/>
        <v>-196967.3047270959</v>
      </c>
      <c r="D379" s="6">
        <f t="shared" si="52"/>
        <v>158.9986632997019</v>
      </c>
      <c r="E379" s="7">
        <f t="shared" si="47"/>
        <v>0</v>
      </c>
      <c r="F379" s="6">
        <f t="shared" si="48"/>
        <v>158.9986632997019</v>
      </c>
      <c r="G379" s="6">
        <f t="shared" si="49"/>
        <v>1636.253448752921</v>
      </c>
      <c r="H379" s="6">
        <f t="shared" si="53"/>
        <v>-1477.2547854532193</v>
      </c>
      <c r="I379" s="6">
        <f t="shared" si="50"/>
        <v>-198603.55817584883</v>
      </c>
    </row>
    <row r="380" spans="1:9" ht="13.5">
      <c r="A380" s="4">
        <f t="shared" si="45"/>
        <v>350</v>
      </c>
      <c r="B380" s="5">
        <f t="shared" si="46"/>
        <v>50236</v>
      </c>
      <c r="C380" s="6">
        <f t="shared" si="51"/>
        <v>-198603.55817584883</v>
      </c>
      <c r="D380" s="6">
        <f t="shared" si="52"/>
        <v>158.9986632997019</v>
      </c>
      <c r="E380" s="7">
        <f t="shared" si="47"/>
        <v>0</v>
      </c>
      <c r="F380" s="6">
        <f t="shared" si="48"/>
        <v>158.9986632997019</v>
      </c>
      <c r="G380" s="6">
        <f t="shared" si="49"/>
        <v>1648.5253496185683</v>
      </c>
      <c r="H380" s="6">
        <f t="shared" si="53"/>
        <v>-1489.5266863188663</v>
      </c>
      <c r="I380" s="6">
        <f t="shared" si="50"/>
        <v>-200252.0835254674</v>
      </c>
    </row>
    <row r="381" spans="1:9" ht="13.5">
      <c r="A381" s="4">
        <f t="shared" si="45"/>
        <v>351</v>
      </c>
      <c r="B381" s="5">
        <f t="shared" si="46"/>
        <v>50267</v>
      </c>
      <c r="C381" s="6">
        <f t="shared" si="51"/>
        <v>-200252.0835254674</v>
      </c>
      <c r="D381" s="6">
        <f t="shared" si="52"/>
        <v>158.9986632997019</v>
      </c>
      <c r="E381" s="7">
        <f t="shared" si="47"/>
        <v>0</v>
      </c>
      <c r="F381" s="6">
        <f t="shared" si="48"/>
        <v>158.9986632997019</v>
      </c>
      <c r="G381" s="6">
        <f t="shared" si="49"/>
        <v>1660.8892897407072</v>
      </c>
      <c r="H381" s="6">
        <f t="shared" si="53"/>
        <v>-1501.8906264410055</v>
      </c>
      <c r="I381" s="6">
        <f t="shared" si="50"/>
        <v>-201912.9728152081</v>
      </c>
    </row>
    <row r="382" spans="1:9" ht="13.5">
      <c r="A382" s="4">
        <f t="shared" si="45"/>
        <v>352</v>
      </c>
      <c r="B382" s="5">
        <f t="shared" si="46"/>
        <v>50298</v>
      </c>
      <c r="C382" s="6">
        <f t="shared" si="51"/>
        <v>-201912.9728152081</v>
      </c>
      <c r="D382" s="6">
        <f t="shared" si="52"/>
        <v>158.9986632997019</v>
      </c>
      <c r="E382" s="7">
        <f t="shared" si="47"/>
        <v>0</v>
      </c>
      <c r="F382" s="6">
        <f t="shared" si="48"/>
        <v>158.9986632997019</v>
      </c>
      <c r="G382" s="6">
        <f t="shared" si="49"/>
        <v>1673.3459594137626</v>
      </c>
      <c r="H382" s="6">
        <f t="shared" si="53"/>
        <v>-1514.3472961140608</v>
      </c>
      <c r="I382" s="6">
        <f t="shared" si="50"/>
        <v>-203586.31877462188</v>
      </c>
    </row>
    <row r="383" spans="1:9" ht="13.5">
      <c r="A383" s="4">
        <f t="shared" si="45"/>
        <v>353</v>
      </c>
      <c r="B383" s="5">
        <f t="shared" si="46"/>
        <v>50328</v>
      </c>
      <c r="C383" s="6">
        <f t="shared" si="51"/>
        <v>-203586.31877462188</v>
      </c>
      <c r="D383" s="6">
        <f t="shared" si="52"/>
        <v>158.9986632997019</v>
      </c>
      <c r="E383" s="7">
        <f t="shared" si="47"/>
        <v>0</v>
      </c>
      <c r="F383" s="6">
        <f t="shared" si="48"/>
        <v>158.9986632997019</v>
      </c>
      <c r="G383" s="6">
        <f t="shared" si="49"/>
        <v>1685.896054109366</v>
      </c>
      <c r="H383" s="6">
        <f t="shared" si="53"/>
        <v>-1526.897390809664</v>
      </c>
      <c r="I383" s="6">
        <f t="shared" si="50"/>
        <v>-205272.21482873123</v>
      </c>
    </row>
    <row r="384" spans="1:9" ht="13.5">
      <c r="A384" s="4">
        <f t="shared" si="45"/>
        <v>354</v>
      </c>
      <c r="B384" s="5">
        <f t="shared" si="46"/>
        <v>50359</v>
      </c>
      <c r="C384" s="6">
        <f t="shared" si="51"/>
        <v>-205272.21482873123</v>
      </c>
      <c r="D384" s="6">
        <f t="shared" si="52"/>
        <v>158.9986632997019</v>
      </c>
      <c r="E384" s="7">
        <f t="shared" si="47"/>
        <v>0</v>
      </c>
      <c r="F384" s="6">
        <f t="shared" si="48"/>
        <v>158.9986632997019</v>
      </c>
      <c r="G384" s="6">
        <f t="shared" si="49"/>
        <v>1698.540274515186</v>
      </c>
      <c r="H384" s="6">
        <f t="shared" si="53"/>
        <v>-1539.5416112154842</v>
      </c>
      <c r="I384" s="6">
        <f t="shared" si="50"/>
        <v>-206970.75510324643</v>
      </c>
    </row>
    <row r="385" spans="1:9" ht="13.5">
      <c r="A385" s="4">
        <f t="shared" si="45"/>
        <v>355</v>
      </c>
      <c r="B385" s="5">
        <f t="shared" si="46"/>
        <v>50389</v>
      </c>
      <c r="C385" s="6">
        <f t="shared" si="51"/>
        <v>-206970.75510324643</v>
      </c>
      <c r="D385" s="6">
        <f t="shared" si="52"/>
        <v>158.9986632997019</v>
      </c>
      <c r="E385" s="7">
        <f t="shared" si="47"/>
        <v>0</v>
      </c>
      <c r="F385" s="6">
        <f t="shared" si="48"/>
        <v>158.9986632997019</v>
      </c>
      <c r="G385" s="6">
        <f t="shared" si="49"/>
        <v>1711.2793265740497</v>
      </c>
      <c r="H385" s="6">
        <f t="shared" si="53"/>
        <v>-1552.280663274348</v>
      </c>
      <c r="I385" s="6">
        <f t="shared" si="50"/>
        <v>-208682.0344298205</v>
      </c>
    </row>
    <row r="386" spans="1:9" ht="13.5">
      <c r="A386" s="4">
        <f t="shared" si="45"/>
        <v>356</v>
      </c>
      <c r="B386" s="5">
        <f t="shared" si="46"/>
        <v>50420</v>
      </c>
      <c r="C386" s="6">
        <f t="shared" si="51"/>
        <v>-208682.0344298205</v>
      </c>
      <c r="D386" s="6">
        <f t="shared" si="52"/>
        <v>158.9986632997019</v>
      </c>
      <c r="E386" s="7">
        <f t="shared" si="47"/>
        <v>0</v>
      </c>
      <c r="F386" s="6">
        <f t="shared" si="48"/>
        <v>158.9986632997019</v>
      </c>
      <c r="G386" s="6">
        <f t="shared" si="49"/>
        <v>1724.1139215233557</v>
      </c>
      <c r="H386" s="6">
        <f t="shared" si="53"/>
        <v>-1565.1152582236537</v>
      </c>
      <c r="I386" s="6">
        <f t="shared" si="50"/>
        <v>-210406.14835134384</v>
      </c>
    </row>
    <row r="387" spans="1:9" ht="13.5">
      <c r="A387" s="4">
        <f t="shared" si="45"/>
        <v>357</v>
      </c>
      <c r="B387" s="5">
        <f t="shared" si="46"/>
        <v>50451</v>
      </c>
      <c r="C387" s="6">
        <f t="shared" si="51"/>
        <v>-210406.14835134384</v>
      </c>
      <c r="D387" s="6">
        <f t="shared" si="52"/>
        <v>158.9986632997019</v>
      </c>
      <c r="E387" s="7">
        <f t="shared" si="47"/>
        <v>0</v>
      </c>
      <c r="F387" s="6">
        <f t="shared" si="48"/>
        <v>158.9986632997019</v>
      </c>
      <c r="G387" s="6">
        <f t="shared" si="49"/>
        <v>1737.0447759347803</v>
      </c>
      <c r="H387" s="6">
        <f t="shared" si="53"/>
        <v>-1578.0461126350785</v>
      </c>
      <c r="I387" s="6">
        <f t="shared" si="50"/>
        <v>-212143.19312727862</v>
      </c>
    </row>
    <row r="388" spans="1:9" ht="13.5">
      <c r="A388" s="4">
        <f t="shared" si="45"/>
        <v>358</v>
      </c>
      <c r="B388" s="5">
        <f t="shared" si="46"/>
        <v>50479</v>
      </c>
      <c r="C388" s="6">
        <f t="shared" si="51"/>
        <v>-212143.19312727862</v>
      </c>
      <c r="D388" s="6">
        <f t="shared" si="52"/>
        <v>158.9986632997019</v>
      </c>
      <c r="E388" s="7">
        <f t="shared" si="47"/>
        <v>0</v>
      </c>
      <c r="F388" s="6">
        <f t="shared" si="48"/>
        <v>158.9986632997019</v>
      </c>
      <c r="G388" s="6">
        <f t="shared" si="49"/>
        <v>1750.0726117542913</v>
      </c>
      <c r="H388" s="6">
        <f t="shared" si="53"/>
        <v>-1591.0739484545895</v>
      </c>
      <c r="I388" s="6">
        <f t="shared" si="50"/>
        <v>-213893.2657390329</v>
      </c>
    </row>
    <row r="389" spans="1:9" ht="13.5">
      <c r="A389" s="4">
        <f t="shared" si="45"/>
        <v>359</v>
      </c>
      <c r="B389" s="5">
        <f t="shared" si="46"/>
        <v>50510</v>
      </c>
      <c r="C389" s="6">
        <f t="shared" si="51"/>
        <v>-213893.2657390329</v>
      </c>
      <c r="D389" s="6">
        <f t="shared" si="52"/>
        <v>158.9986632997019</v>
      </c>
      <c r="E389" s="7">
        <f t="shared" si="47"/>
        <v>0</v>
      </c>
      <c r="F389" s="6">
        <f t="shared" si="48"/>
        <v>158.9986632997019</v>
      </c>
      <c r="G389" s="6">
        <f t="shared" si="49"/>
        <v>1763.1981563424483</v>
      </c>
      <c r="H389" s="6">
        <f t="shared" si="53"/>
        <v>-1604.1994930427466</v>
      </c>
      <c r="I389" s="6">
        <f t="shared" si="50"/>
        <v>-215656.46389537535</v>
      </c>
    </row>
    <row r="390" spans="1:9" ht="13.5">
      <c r="A390" s="4">
        <f t="shared" si="45"/>
        <v>360</v>
      </c>
      <c r="B390" s="5">
        <f t="shared" si="46"/>
        <v>50540</v>
      </c>
      <c r="C390" s="6">
        <f t="shared" si="51"/>
        <v>-215656.46389537535</v>
      </c>
      <c r="D390" s="6">
        <f t="shared" si="52"/>
        <v>158.9986632997019</v>
      </c>
      <c r="E390" s="7">
        <f t="shared" si="47"/>
        <v>0</v>
      </c>
      <c r="F390" s="6">
        <f t="shared" si="48"/>
        <v>158.9986632997019</v>
      </c>
      <c r="G390" s="6">
        <f t="shared" si="49"/>
        <v>1776.4221425150167</v>
      </c>
      <c r="H390" s="6">
        <f t="shared" si="53"/>
        <v>-1617.423479215315</v>
      </c>
      <c r="I390" s="6">
        <f t="shared" si="50"/>
        <v>-217432.88603789036</v>
      </c>
    </row>
    <row r="391" spans="1:9" ht="13.5">
      <c r="A391"/>
      <c r="B391"/>
      <c r="C391"/>
      <c r="D391"/>
      <c r="E391"/>
      <c r="F391"/>
      <c r="G391"/>
      <c r="H391"/>
      <c r="I391"/>
    </row>
    <row r="393" spans="1:9" ht="13.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3.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3.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3.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3.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3.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3.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3.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3.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3.5">
      <c r="A402" s="1"/>
      <c r="B402" s="1"/>
      <c r="C402" s="1"/>
      <c r="D402" s="1"/>
      <c r="E402" s="1"/>
      <c r="F402" s="1"/>
      <c r="G402" s="1"/>
      <c r="H402" s="1"/>
      <c r="I402" s="1"/>
    </row>
  </sheetData>
  <mergeCells count="12">
    <mergeCell ref="A18:C18"/>
    <mergeCell ref="A19:C19"/>
    <mergeCell ref="A26:C26"/>
    <mergeCell ref="A27:C27"/>
    <mergeCell ref="A28:C28"/>
    <mergeCell ref="F17:I17"/>
    <mergeCell ref="F18:I18"/>
    <mergeCell ref="A20:C20"/>
    <mergeCell ref="A21:C21"/>
    <mergeCell ref="A24:C24"/>
    <mergeCell ref="A25:C25"/>
    <mergeCell ref="A17:C17"/>
  </mergeCells>
  <conditionalFormatting sqref="A31:I390">
    <cfRule type="expression" priority="1" dxfId="0" stopIfTrue="1">
      <formula>IF(ROW(A31)&gt;Last_Row,TRUE,FALSE)</formula>
    </cfRule>
    <cfRule type="expression" priority="2" dxfId="1" stopIfTrue="1">
      <formula>IF(ROW(A31)=Last_Row,TRUE,FALSE)</formula>
    </cfRule>
  </conditionalFormatting>
  <printOptions/>
  <pageMargins left="0.75" right="0.5" top="0.5" bottom="0.5" header="0.5" footer="0.5"/>
  <pageSetup fitToHeight="0" fitToWidth="1" horizontalDpi="600" verticalDpi="600" orientation="portrait" scale="81" r:id="rId1"/>
  <ignoredErrors>
    <ignoredError sqref="D24:D28 A31:C31 E31:E390 H31:H390 A32:A39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Betsworth</cp:lastModifiedBy>
  <cp:lastPrinted>2004-10-26T22:35:19Z</cp:lastPrinted>
  <dcterms:created xsi:type="dcterms:W3CDTF">2000-08-25T00:46:01Z</dcterms:created>
  <dcterms:modified xsi:type="dcterms:W3CDTF">2008-09-01T18:47:26Z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TC062062831033</vt:lpwstr>
  </property>
</Properties>
</file>